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47A6F6B-EA48-4F8F-9551-A3597AC5162B}"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0" i="24" s="1"/>
  <c r="F32" i="24"/>
  <c r="F31" i="24"/>
  <c r="F29" i="24"/>
  <c r="F28" i="24"/>
  <c r="F27" i="24"/>
  <c r="F26" i="24"/>
  <c r="F25" i="24"/>
  <c r="F24" i="24" s="1"/>
  <c r="B27" i="23" l="1"/>
  <c r="I30" i="24"/>
  <c r="I24"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D30" i="24"/>
  <c r="E29" i="24"/>
  <c r="E28" i="24"/>
  <c r="E27" i="24"/>
  <c r="E26" i="24"/>
  <c r="E25" i="24"/>
  <c r="E24" i="24" s="1"/>
  <c r="D24" i="24"/>
  <c r="J30" i="24"/>
  <c r="J24" i="24"/>
  <c r="N30" i="24"/>
  <c r="N24" i="24"/>
  <c r="R30" i="24"/>
  <c r="R24" i="24"/>
  <c r="C81" i="26"/>
  <c r="B81" i="26"/>
  <c r="B25" i="26"/>
  <c r="C40" i="7"/>
  <c r="G101" i="26" l="1"/>
  <c r="H101" i="26" s="1"/>
  <c r="I101" i="26" s="1"/>
  <c r="J101" i="26" s="1"/>
  <c r="K101" i="26" s="1"/>
  <c r="L101" i="26" s="1"/>
  <c r="M101" i="26" s="1"/>
  <c r="N101" i="26" s="1"/>
  <c r="O101" i="26" s="1"/>
  <c r="P101" i="26" s="1"/>
  <c r="Q101" i="26" s="1"/>
  <c r="R101" i="26" s="1"/>
  <c r="S101" i="26" s="1"/>
  <c r="T101" i="26" s="1"/>
  <c r="U101" i="26" s="1"/>
  <c r="V101" i="26" s="1"/>
  <c r="W101" i="26" s="1"/>
  <c r="X101" i="26" s="1"/>
  <c r="Y101" i="26" s="1"/>
  <c r="Z101" i="26" s="1"/>
  <c r="AA101" i="26" s="1"/>
  <c r="AB101" i="26" s="1"/>
  <c r="AC101" i="26" s="1"/>
  <c r="AD101" i="26" s="1"/>
  <c r="AE101" i="26" s="1"/>
  <c r="AF101" i="26" s="1"/>
  <c r="AG101" i="26" s="1"/>
  <c r="AH101" i="26" s="1"/>
  <c r="AI101" i="26" s="1"/>
  <c r="AJ101" i="26" s="1"/>
  <c r="AK101" i="26" s="1"/>
  <c r="AL101" i="26" s="1"/>
  <c r="AM101" i="26" s="1"/>
  <c r="AN101" i="26" s="1"/>
  <c r="AO101" i="26" s="1"/>
  <c r="AP101" i="26" s="1"/>
  <c r="AQ101" i="26" s="1"/>
  <c r="AR101" i="26" s="1"/>
  <c r="AS101" i="26" s="1"/>
  <c r="AT101" i="26" s="1"/>
  <c r="AU101" i="26" s="1"/>
  <c r="AV101" i="26" s="1"/>
  <c r="AW101" i="26" s="1"/>
  <c r="AX101" i="26" s="1"/>
  <c r="AY101" i="26" s="1"/>
  <c r="AZ101" i="26" s="1"/>
  <c r="BA101" i="26" s="1"/>
  <c r="BB101" i="26" s="1"/>
  <c r="BC101" i="26" s="1"/>
  <c r="BD101" i="26" s="1"/>
  <c r="BE101" i="26" s="1"/>
  <c r="BF101" i="26" s="1"/>
  <c r="BG101" i="26" s="1"/>
  <c r="BH101" i="26" s="1"/>
  <c r="BI101" i="26" s="1"/>
  <c r="BJ101" i="26" s="1"/>
  <c r="BK101" i="26" s="1"/>
  <c r="BL101" i="26" s="1"/>
  <c r="BM101" i="26" s="1"/>
  <c r="BN101" i="26" s="1"/>
  <c r="BO101" i="26" s="1"/>
  <c r="BP101" i="26" s="1"/>
  <c r="BQ101" i="26" s="1"/>
  <c r="BR101" i="26" s="1"/>
  <c r="BS101" i="26" s="1"/>
  <c r="BT101" i="26" s="1"/>
  <c r="BU101" i="26" s="1"/>
  <c r="BV101" i="26" s="1"/>
  <c r="BW101" i="26" s="1"/>
  <c r="BX101" i="26" s="1"/>
  <c r="BY101" i="26" s="1"/>
  <c r="BZ101" i="26" s="1"/>
  <c r="CA101" i="26" s="1"/>
  <c r="D102" i="26"/>
  <c r="C50" i="24" l="1"/>
  <c r="C57" i="24" s="1"/>
  <c r="C30" i="24"/>
  <c r="C52" i="24" s="1"/>
  <c r="C24" i="24"/>
  <c r="D67" i="26" l="1"/>
  <c r="B29" i="26"/>
  <c r="C83" i="23" l="1"/>
  <c r="AE26" i="5" l="1"/>
  <c r="AD26" i="5" l="1"/>
  <c r="AB26" i="5"/>
  <c r="R26" i="5"/>
  <c r="C48" i="26" l="1"/>
  <c r="D48" i="26"/>
  <c r="E48" i="26"/>
  <c r="F48" i="26"/>
  <c r="G48" i="26"/>
  <c r="H48" i="26"/>
  <c r="B49" i="26"/>
  <c r="B48" i="26"/>
  <c r="B97" i="23" l="1"/>
  <c r="D26" i="5"/>
  <c r="B75" i="23"/>
  <c r="C81" i="23" l="1"/>
  <c r="C25" i="6"/>
  <c r="G30" i="24"/>
  <c r="G24" i="24"/>
  <c r="AC64" i="24" l="1"/>
  <c r="AB64" i="24"/>
  <c r="AC63" i="24"/>
  <c r="AB63" i="24"/>
  <c r="AC62" i="24"/>
  <c r="AB62" i="24"/>
  <c r="AC61" i="24"/>
  <c r="AB61" i="24"/>
  <c r="AC60" i="24"/>
  <c r="AB60" i="24"/>
  <c r="AC59" i="24"/>
  <c r="AB59" i="24"/>
  <c r="AC58" i="24"/>
  <c r="AB58" i="24"/>
  <c r="AC57" i="24"/>
  <c r="AC56" i="24"/>
  <c r="AB56" i="24"/>
  <c r="AC55" i="24"/>
  <c r="AB55" i="24"/>
  <c r="AC54" i="24"/>
  <c r="AB54" i="24"/>
  <c r="AC53" i="24"/>
  <c r="AB53" i="24"/>
  <c r="AC52" i="24"/>
  <c r="AC51" i="24"/>
  <c r="AB51" i="24"/>
  <c r="AC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A30" i="24"/>
  <c r="Z30" i="24"/>
  <c r="Y30" i="24"/>
  <c r="X30" i="24"/>
  <c r="H81" i="26" s="1"/>
  <c r="W30" i="24"/>
  <c r="V30" i="24"/>
  <c r="U30" i="24"/>
  <c r="T30" i="24"/>
  <c r="G81" i="26" s="1"/>
  <c r="S30" i="24"/>
  <c r="Q30" i="24"/>
  <c r="P30" i="24"/>
  <c r="F81" i="26" s="1"/>
  <c r="O30" i="24"/>
  <c r="M30" i="24"/>
  <c r="L30" i="24"/>
  <c r="K30" i="24"/>
  <c r="H30" i="24"/>
  <c r="AC29" i="24"/>
  <c r="AB29" i="24"/>
  <c r="AC28" i="24"/>
  <c r="AB28" i="24"/>
  <c r="AC27" i="24"/>
  <c r="AB27" i="24"/>
  <c r="AC26" i="24"/>
  <c r="AB26" i="24"/>
  <c r="AC25" i="24"/>
  <c r="AB25" i="24"/>
  <c r="AA24" i="24"/>
  <c r="Z24" i="24"/>
  <c r="Y24" i="24"/>
  <c r="X24" i="24"/>
  <c r="W24" i="24"/>
  <c r="V24" i="24"/>
  <c r="U24" i="24"/>
  <c r="T24" i="24"/>
  <c r="S24" i="24"/>
  <c r="Q24" i="24"/>
  <c r="P24" i="24"/>
  <c r="O24" i="24"/>
  <c r="M24" i="24"/>
  <c r="L24" i="24"/>
  <c r="K24" i="24"/>
  <c r="H24" i="24"/>
  <c r="AB24" i="24" s="1"/>
  <c r="AC30" i="24" l="1"/>
  <c r="C49" i="7" s="1"/>
  <c r="AC24" i="24"/>
  <c r="C48" i="7" s="1"/>
  <c r="AB30" i="24"/>
  <c r="AB50" i="24" l="1"/>
  <c r="AB57" i="24" l="1"/>
  <c r="AD33" i="5"/>
  <c r="B29" i="23" s="1"/>
  <c r="B60" i="23" l="1"/>
  <c r="B79" i="23" s="1"/>
  <c r="AB52" i="24" l="1"/>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AJ104" i="26" s="1"/>
  <c r="AK104" i="26" s="1"/>
  <c r="AL104" i="26" s="1"/>
  <c r="AM104" i="26" s="1"/>
  <c r="AN104" i="26" s="1"/>
  <c r="AO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AJ100" i="26" s="1"/>
  <c r="AK100" i="26" s="1"/>
  <c r="AL100" i="26" s="1"/>
  <c r="AM100" i="26" s="1"/>
  <c r="AN100" i="26" s="1"/>
  <c r="AO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C67" i="26"/>
  <c r="B46" i="26" l="1"/>
  <c r="C74" i="26"/>
  <c r="D58" i="26"/>
  <c r="C52" i="26"/>
  <c r="B80" i="26"/>
  <c r="B66" i="26"/>
  <c r="B68" i="26" s="1"/>
  <c r="B54" i="26"/>
  <c r="B55" i="26" l="1"/>
  <c r="B56" i="26" s="1"/>
  <c r="B69" i="26" s="1"/>
  <c r="B77" i="26" s="1"/>
  <c r="D74" i="26"/>
  <c r="D52" i="26"/>
  <c r="E58" i="26"/>
  <c r="D47" i="26"/>
  <c r="C76" i="26"/>
  <c r="B75" i="26"/>
  <c r="C59" i="26" l="1"/>
  <c r="B70" i="26"/>
  <c r="B71" i="26" s="1"/>
  <c r="B72" i="26" s="1"/>
  <c r="B82" i="26"/>
  <c r="E74" i="26"/>
  <c r="F58" i="26"/>
  <c r="E47" i="26"/>
  <c r="E52" i="26"/>
  <c r="D76" i="26"/>
  <c r="E67" i="26"/>
  <c r="C53" i="26"/>
  <c r="C80" i="26" l="1"/>
  <c r="D59" i="26"/>
  <c r="D80" i="26" s="1"/>
  <c r="E102" i="26"/>
  <c r="C49" i="26" s="1"/>
  <c r="C106" i="26"/>
  <c r="C55" i="26"/>
  <c r="B78" i="26"/>
  <c r="F67" i="26"/>
  <c r="F76" i="26" s="1"/>
  <c r="E76" i="26"/>
  <c r="F74" i="26"/>
  <c r="F47" i="26"/>
  <c r="F52" i="26"/>
  <c r="G58" i="26"/>
  <c r="E59" i="26" l="1"/>
  <c r="F102" i="26"/>
  <c r="D49" i="26" s="1"/>
  <c r="H58" i="26"/>
  <c r="G52" i="26"/>
  <c r="G74" i="26"/>
  <c r="G47" i="26"/>
  <c r="G67" i="26"/>
  <c r="C82" i="26"/>
  <c r="C56" i="26"/>
  <c r="C69" i="26" s="1"/>
  <c r="E105" i="26"/>
  <c r="E106" i="26" s="1"/>
  <c r="C73" i="26" s="1"/>
  <c r="D53" i="26"/>
  <c r="D106" i="26"/>
  <c r="B73" i="26" s="1"/>
  <c r="B85" i="26" s="1"/>
  <c r="C85" i="26" l="1"/>
  <c r="E80" i="26"/>
  <c r="F59" i="26"/>
  <c r="G102" i="26"/>
  <c r="E49" i="26" s="1"/>
  <c r="I48" i="26"/>
  <c r="F105" i="26"/>
  <c r="F106" i="26" s="1"/>
  <c r="D73" i="26" s="1"/>
  <c r="D85" i="26" s="1"/>
  <c r="H67" i="26"/>
  <c r="G76" i="26"/>
  <c r="C77" i="26"/>
  <c r="H74" i="26"/>
  <c r="H52" i="26"/>
  <c r="I58" i="26"/>
  <c r="H47" i="26"/>
  <c r="D55" i="26"/>
  <c r="E53" i="26" s="1"/>
  <c r="F80" i="26" l="1"/>
  <c r="H102" i="26"/>
  <c r="F49" i="26" s="1"/>
  <c r="G59" i="26"/>
  <c r="G80" i="26" s="1"/>
  <c r="J48" i="26"/>
  <c r="E55" i="26"/>
  <c r="F53" i="26" s="1"/>
  <c r="I52" i="26"/>
  <c r="J58" i="26"/>
  <c r="I47" i="26"/>
  <c r="I74" i="26"/>
  <c r="D82" i="26"/>
  <c r="D56" i="26"/>
  <c r="D69" i="26" s="1"/>
  <c r="G105" i="26"/>
  <c r="H76" i="26"/>
  <c r="I67" i="26"/>
  <c r="H59" i="26" l="1"/>
  <c r="I102" i="26"/>
  <c r="G49" i="26" s="1"/>
  <c r="K48" i="26"/>
  <c r="D77" i="26"/>
  <c r="I76" i="26"/>
  <c r="J67" i="26"/>
  <c r="H105" i="26"/>
  <c r="H106" i="26" s="1"/>
  <c r="F73" i="26" s="1"/>
  <c r="F55" i="26"/>
  <c r="G53" i="26" s="1"/>
  <c r="G106" i="26"/>
  <c r="E73" i="26" s="1"/>
  <c r="E85" i="26" s="1"/>
  <c r="J74" i="26"/>
  <c r="K58" i="26"/>
  <c r="J47" i="26"/>
  <c r="J52" i="26"/>
  <c r="E82" i="26"/>
  <c r="E56" i="26"/>
  <c r="E69" i="26" s="1"/>
  <c r="F85" i="26" l="1"/>
  <c r="H80" i="26"/>
  <c r="I59" i="26"/>
  <c r="J102" i="26"/>
  <c r="H49" i="26" s="1"/>
  <c r="L48" i="26"/>
  <c r="K74" i="26"/>
  <c r="L58" i="26"/>
  <c r="K52" i="26"/>
  <c r="K47" i="26"/>
  <c r="G55" i="26"/>
  <c r="H53" i="26" s="1"/>
  <c r="E77" i="26"/>
  <c r="K67" i="26"/>
  <c r="J76" i="26"/>
  <c r="F82" i="26"/>
  <c r="F56" i="26"/>
  <c r="F69" i="26" s="1"/>
  <c r="I105" i="26"/>
  <c r="I106" i="26" s="1"/>
  <c r="G73" i="26" s="1"/>
  <c r="G85" i="26" s="1"/>
  <c r="I80" i="26" l="1"/>
  <c r="J59" i="26"/>
  <c r="K102" i="26"/>
  <c r="I49" i="26" s="1"/>
  <c r="M48" i="26"/>
  <c r="J105" i="26"/>
  <c r="J106" i="26" s="1"/>
  <c r="H73" i="26" s="1"/>
  <c r="H85" i="26" s="1"/>
  <c r="F77" i="26"/>
  <c r="H55" i="26"/>
  <c r="I53" i="26" s="1"/>
  <c r="L74" i="26"/>
  <c r="M58" i="26"/>
  <c r="L52" i="26"/>
  <c r="L47" i="26"/>
  <c r="L67" i="26"/>
  <c r="K76" i="26"/>
  <c r="G82" i="26"/>
  <c r="G56" i="26"/>
  <c r="G69" i="26" s="1"/>
  <c r="J80" i="26" l="1"/>
  <c r="K59" i="26"/>
  <c r="L102" i="26"/>
  <c r="J49" i="26" s="1"/>
  <c r="N48" i="26"/>
  <c r="I55" i="26"/>
  <c r="L76" i="26"/>
  <c r="M67" i="26"/>
  <c r="H82" i="26"/>
  <c r="H56" i="26"/>
  <c r="H69" i="26" s="1"/>
  <c r="G77" i="26"/>
  <c r="M74" i="26"/>
  <c r="M52" i="26"/>
  <c r="M47" i="26"/>
  <c r="N58" i="26"/>
  <c r="K105" i="26"/>
  <c r="K80" i="26" l="1"/>
  <c r="M102" i="26"/>
  <c r="K49" i="26" s="1"/>
  <c r="L59" i="26"/>
  <c r="O48" i="26"/>
  <c r="I82" i="26"/>
  <c r="I56" i="26"/>
  <c r="I69" i="26" s="1"/>
  <c r="N67" i="26"/>
  <c r="M76" i="26"/>
  <c r="L105" i="26"/>
  <c r="N74" i="26"/>
  <c r="N52" i="26"/>
  <c r="N47" i="26"/>
  <c r="O58" i="26"/>
  <c r="K106" i="26"/>
  <c r="I73" i="26" s="1"/>
  <c r="I85" i="26" s="1"/>
  <c r="H77" i="26"/>
  <c r="J53" i="26"/>
  <c r="L80" i="26" l="1"/>
  <c r="N102" i="26"/>
  <c r="L49" i="26" s="1"/>
  <c r="M59" i="26"/>
  <c r="P48" i="26"/>
  <c r="P58" i="26"/>
  <c r="O52" i="26"/>
  <c r="O74" i="26"/>
  <c r="O47" i="26"/>
  <c r="M105" i="26"/>
  <c r="M106" i="26" s="1"/>
  <c r="K73" i="26" s="1"/>
  <c r="L106" i="26"/>
  <c r="J73" i="26" s="1"/>
  <c r="J85" i="26" s="1"/>
  <c r="I77" i="26"/>
  <c r="J55" i="26"/>
  <c r="N76" i="26"/>
  <c r="O67" i="26"/>
  <c r="K85" i="26" l="1"/>
  <c r="M80" i="26"/>
  <c r="O102" i="26"/>
  <c r="M49" i="26" s="1"/>
  <c r="N59" i="26"/>
  <c r="Q48" i="26"/>
  <c r="P67" i="26"/>
  <c r="O76" i="26"/>
  <c r="J82" i="26"/>
  <c r="J56" i="26"/>
  <c r="J69" i="26" s="1"/>
  <c r="K53" i="26"/>
  <c r="N105" i="26"/>
  <c r="N106" i="26" s="1"/>
  <c r="L73" i="26" s="1"/>
  <c r="L85" i="26" s="1"/>
  <c r="P74" i="26"/>
  <c r="Q58" i="26"/>
  <c r="P47" i="26"/>
  <c r="P52" i="26"/>
  <c r="N80" i="26" l="1"/>
  <c r="O59" i="26"/>
  <c r="P102" i="26"/>
  <c r="N49" i="26" s="1"/>
  <c r="R48" i="26"/>
  <c r="Q47" i="26"/>
  <c r="Q74" i="26"/>
  <c r="R58" i="26"/>
  <c r="Q52" i="26"/>
  <c r="P76" i="26"/>
  <c r="Q67" i="26"/>
  <c r="O105" i="26"/>
  <c r="O106" i="26" s="1"/>
  <c r="M73" i="26" s="1"/>
  <c r="M85" i="26" s="1"/>
  <c r="K55" i="26"/>
  <c r="J77" i="26"/>
  <c r="O80" i="26" l="1"/>
  <c r="Q102" i="26"/>
  <c r="O49" i="26" s="1"/>
  <c r="P59" i="26"/>
  <c r="S48" i="26"/>
  <c r="K82" i="26"/>
  <c r="K56" i="26"/>
  <c r="K69" i="26" s="1"/>
  <c r="Q76" i="26"/>
  <c r="R67" i="26"/>
  <c r="L53" i="26"/>
  <c r="P105" i="26"/>
  <c r="R74" i="26"/>
  <c r="R47" i="26"/>
  <c r="R52" i="26"/>
  <c r="S58" i="26"/>
  <c r="P80" i="26" l="1"/>
  <c r="Q59" i="26"/>
  <c r="R102" i="26"/>
  <c r="P49" i="26" s="1"/>
  <c r="T48" i="26"/>
  <c r="S67" i="26"/>
  <c r="R76" i="26"/>
  <c r="S74" i="26"/>
  <c r="T58" i="26"/>
  <c r="S52" i="26"/>
  <c r="S47" i="26"/>
  <c r="L55" i="26"/>
  <c r="Q105" i="26"/>
  <c r="Q106" i="26" s="1"/>
  <c r="O73" i="26" s="1"/>
  <c r="K77" i="26"/>
  <c r="P106" i="26"/>
  <c r="N73" i="26" s="1"/>
  <c r="N85" i="26" s="1"/>
  <c r="O85" i="26" l="1"/>
  <c r="Q80" i="26"/>
  <c r="R59" i="26"/>
  <c r="S102" i="26"/>
  <c r="Q49" i="26" s="1"/>
  <c r="U48" i="26"/>
  <c r="L56" i="26"/>
  <c r="L69" i="26" s="1"/>
  <c r="L82" i="26"/>
  <c r="T67" i="26"/>
  <c r="S76" i="26"/>
  <c r="T52" i="26"/>
  <c r="U58" i="26"/>
  <c r="T74" i="26"/>
  <c r="T47" i="26"/>
  <c r="R105" i="26"/>
  <c r="R106" i="26" s="1"/>
  <c r="P73" i="26" s="1"/>
  <c r="P85" i="26" s="1"/>
  <c r="M53" i="26"/>
  <c r="R80" i="26" l="1"/>
  <c r="T102" i="26"/>
  <c r="R49" i="26" s="1"/>
  <c r="S59" i="26"/>
  <c r="V48" i="26"/>
  <c r="T76" i="26"/>
  <c r="U67" i="26"/>
  <c r="M55" i="26"/>
  <c r="N53" i="26" s="1"/>
  <c r="S105" i="26"/>
  <c r="S106" i="26" s="1"/>
  <c r="Q73" i="26" s="1"/>
  <c r="Q85" i="26" s="1"/>
  <c r="U74" i="26"/>
  <c r="V58" i="26"/>
  <c r="U47" i="26"/>
  <c r="U52" i="26"/>
  <c r="L77" i="26"/>
  <c r="S80" i="26" l="1"/>
  <c r="U102" i="26"/>
  <c r="S49" i="26" s="1"/>
  <c r="T59" i="26"/>
  <c r="W48" i="26"/>
  <c r="N55" i="26"/>
  <c r="O53" i="26" s="1"/>
  <c r="M82" i="26"/>
  <c r="M56" i="26"/>
  <c r="M69" i="26" s="1"/>
  <c r="V74" i="26"/>
  <c r="V47" i="26"/>
  <c r="W58" i="26"/>
  <c r="V52" i="26"/>
  <c r="T105" i="26"/>
  <c r="V67" i="26"/>
  <c r="U76" i="26"/>
  <c r="T80" i="26" l="1"/>
  <c r="U59" i="26"/>
  <c r="V102" i="26"/>
  <c r="T49" i="26" s="1"/>
  <c r="X48" i="26"/>
  <c r="V76" i="26"/>
  <c r="W67" i="26"/>
  <c r="U105" i="26"/>
  <c r="T106" i="26"/>
  <c r="R73" i="26" s="1"/>
  <c r="R85" i="26" s="1"/>
  <c r="N82" i="26"/>
  <c r="N56" i="26"/>
  <c r="N69" i="26" s="1"/>
  <c r="X58" i="26"/>
  <c r="W52" i="26"/>
  <c r="W74" i="26"/>
  <c r="W47" i="26"/>
  <c r="M77" i="26"/>
  <c r="O55" i="26"/>
  <c r="P53" i="26" s="1"/>
  <c r="U80" i="26" l="1"/>
  <c r="V59" i="26"/>
  <c r="W102" i="26"/>
  <c r="U49" i="26" s="1"/>
  <c r="Y48" i="26"/>
  <c r="P55" i="26"/>
  <c r="N77" i="26"/>
  <c r="V105" i="26"/>
  <c r="V106" i="26" s="1"/>
  <c r="T73" i="26" s="1"/>
  <c r="X74" i="26"/>
  <c r="X52" i="26"/>
  <c r="Y58" i="26"/>
  <c r="X47" i="26"/>
  <c r="O82" i="26"/>
  <c r="O56" i="26"/>
  <c r="O69" i="26" s="1"/>
  <c r="U106" i="26"/>
  <c r="S73" i="26" s="1"/>
  <c r="S85" i="26" s="1"/>
  <c r="X67" i="26"/>
  <c r="W76" i="26"/>
  <c r="T85" i="26" l="1"/>
  <c r="V80" i="26"/>
  <c r="W59" i="26"/>
  <c r="X102" i="26"/>
  <c r="V49" i="26" s="1"/>
  <c r="Z48" i="26"/>
  <c r="X76" i="26"/>
  <c r="Y67" i="26"/>
  <c r="O77" i="26"/>
  <c r="P82" i="26"/>
  <c r="P56" i="26"/>
  <c r="P69" i="26" s="1"/>
  <c r="Y74" i="26"/>
  <c r="Y52" i="26"/>
  <c r="Z58" i="26"/>
  <c r="Y47" i="26"/>
  <c r="W105" i="26"/>
  <c r="W106" i="26" s="1"/>
  <c r="U73" i="26" s="1"/>
  <c r="U85" i="26" s="1"/>
  <c r="Q53" i="26"/>
  <c r="W80" i="26" l="1"/>
  <c r="Y102" i="26"/>
  <c r="W49" i="26" s="1"/>
  <c r="X59" i="26"/>
  <c r="AA48" i="26"/>
  <c r="X105" i="26"/>
  <c r="Y76" i="26"/>
  <c r="Z67" i="26"/>
  <c r="P77" i="26"/>
  <c r="Q55" i="26"/>
  <c r="Z74" i="26"/>
  <c r="AA58" i="26"/>
  <c r="Z47" i="26"/>
  <c r="Z52" i="26"/>
  <c r="X80" i="26" l="1"/>
  <c r="Y59" i="26"/>
  <c r="Z102" i="26"/>
  <c r="X49" i="26" s="1"/>
  <c r="AB48" i="26"/>
  <c r="Q82" i="26"/>
  <c r="Q56" i="26"/>
  <c r="Q69" i="26" s="1"/>
  <c r="AA67" i="26"/>
  <c r="Z76" i="26"/>
  <c r="AA74" i="26"/>
  <c r="AB58" i="26"/>
  <c r="AA52" i="26"/>
  <c r="AA47" i="26"/>
  <c r="Y105" i="26"/>
  <c r="Y106" i="26" s="1"/>
  <c r="W73" i="26" s="1"/>
  <c r="X106" i="26"/>
  <c r="V73" i="26" s="1"/>
  <c r="V85" i="26" s="1"/>
  <c r="R53" i="26"/>
  <c r="W85" i="26" l="1"/>
  <c r="Y80" i="26"/>
  <c r="Z59" i="26"/>
  <c r="AA102" i="26"/>
  <c r="Y49" i="26" s="1"/>
  <c r="AC48" i="26"/>
  <c r="AB47" i="26"/>
  <c r="AB52" i="26"/>
  <c r="AB74" i="26"/>
  <c r="AC58" i="26"/>
  <c r="Z105" i="26"/>
  <c r="Z106" i="26" s="1"/>
  <c r="X73" i="26" s="1"/>
  <c r="X85" i="26" s="1"/>
  <c r="AB67" i="26"/>
  <c r="AA76" i="26"/>
  <c r="R55" i="26"/>
  <c r="Q77" i="26"/>
  <c r="Z80" i="26" l="1"/>
  <c r="AB102" i="26"/>
  <c r="Z49" i="26" s="1"/>
  <c r="AA59" i="26"/>
  <c r="AD48" i="26"/>
  <c r="R56" i="26"/>
  <c r="R69" i="26" s="1"/>
  <c r="R82" i="26"/>
  <c r="AB76" i="26"/>
  <c r="AC67" i="26"/>
  <c r="S53" i="26"/>
  <c r="AC74" i="26"/>
  <c r="AC52" i="26"/>
  <c r="AC47" i="26"/>
  <c r="AD58" i="26"/>
  <c r="AA105" i="26"/>
  <c r="AA80" i="26" l="1"/>
  <c r="AB59" i="26"/>
  <c r="AC102" i="26"/>
  <c r="AA49" i="26" s="1"/>
  <c r="AE48" i="26"/>
  <c r="AB105" i="26"/>
  <c r="AB106" i="26" s="1"/>
  <c r="Z73" i="26" s="1"/>
  <c r="AD74" i="26"/>
  <c r="AD52" i="26"/>
  <c r="AD47" i="26"/>
  <c r="AE58" i="26"/>
  <c r="S55" i="26"/>
  <c r="T53" i="26" s="1"/>
  <c r="AA106" i="26"/>
  <c r="Y73" i="26" s="1"/>
  <c r="Y85" i="26" s="1"/>
  <c r="R77" i="26"/>
  <c r="AD67" i="26"/>
  <c r="AC76" i="26"/>
  <c r="Z85" i="26" l="1"/>
  <c r="AB80" i="26"/>
  <c r="AC59" i="26"/>
  <c r="AD102" i="26"/>
  <c r="AB49" i="26" s="1"/>
  <c r="T55" i="26"/>
  <c r="AF58" i="26"/>
  <c r="AE52" i="26"/>
  <c r="AE74" i="26"/>
  <c r="AE47" i="26"/>
  <c r="AD76" i="26"/>
  <c r="AE67" i="26"/>
  <c r="S82" i="26"/>
  <c r="S56" i="26"/>
  <c r="S69" i="26" s="1"/>
  <c r="AC105" i="26"/>
  <c r="AF48" i="26" l="1"/>
  <c r="AC80" i="26"/>
  <c r="AE102" i="26"/>
  <c r="AC49" i="26" s="1"/>
  <c r="AD59" i="26"/>
  <c r="T82" i="26"/>
  <c r="T56" i="26"/>
  <c r="T69" i="26" s="1"/>
  <c r="S77" i="26"/>
  <c r="AF67" i="26"/>
  <c r="AE76" i="26"/>
  <c r="U53" i="26"/>
  <c r="AF74" i="26"/>
  <c r="AG58" i="26"/>
  <c r="AF52" i="26"/>
  <c r="AF47" i="26"/>
  <c r="AD105" i="26"/>
  <c r="AD106" i="26" s="1"/>
  <c r="AB73" i="26" s="1"/>
  <c r="AC106" i="26"/>
  <c r="AA73" i="26" s="1"/>
  <c r="AA85" i="26" s="1"/>
  <c r="AG48" i="26" l="1"/>
  <c r="AB85" i="26"/>
  <c r="AD80" i="26"/>
  <c r="AF102" i="26"/>
  <c r="AD49" i="26" s="1"/>
  <c r="AE59" i="26"/>
  <c r="AF76" i="26"/>
  <c r="AG67" i="26"/>
  <c r="T77" i="26"/>
  <c r="AE105" i="26"/>
  <c r="AG74" i="26"/>
  <c r="AG47" i="26"/>
  <c r="AG52" i="26"/>
  <c r="U55" i="26"/>
  <c r="AE80" i="26" l="1"/>
  <c r="AF59" i="26"/>
  <c r="AG102" i="26"/>
  <c r="AE49" i="26" s="1"/>
  <c r="U82" i="26"/>
  <c r="U56" i="26"/>
  <c r="U69" i="26" s="1"/>
  <c r="AG76" i="26"/>
  <c r="AF105" i="26"/>
  <c r="V53" i="26"/>
  <c r="AE106" i="26"/>
  <c r="AC73" i="26" s="1"/>
  <c r="AC85" i="26" s="1"/>
  <c r="AH102" i="26" l="1"/>
  <c r="AF80" i="26"/>
  <c r="AG59" i="26"/>
  <c r="V55" i="26"/>
  <c r="AG105" i="26"/>
  <c r="U77" i="26"/>
  <c r="AF106" i="26"/>
  <c r="AD73" i="26" s="1"/>
  <c r="AD85" i="26" s="1"/>
  <c r="AI102" i="26" l="1"/>
  <c r="AF49" i="26"/>
  <c r="AG106" i="26"/>
  <c r="AE73" i="26" s="1"/>
  <c r="AH105" i="26"/>
  <c r="AH106" i="26"/>
  <c r="AF73" i="26" s="1"/>
  <c r="AF85" i="26" s="1"/>
  <c r="AE85" i="26"/>
  <c r="AG80" i="26"/>
  <c r="V82" i="26"/>
  <c r="V56" i="26"/>
  <c r="V69" i="26" s="1"/>
  <c r="W53" i="26"/>
  <c r="AJ102" i="26" l="1"/>
  <c r="AK102" i="26" s="1"/>
  <c r="AL102" i="26" s="1"/>
  <c r="AM102" i="26" s="1"/>
  <c r="AN102" i="26" s="1"/>
  <c r="AO102" i="26" s="1"/>
  <c r="AG49" i="26"/>
  <c r="AI105" i="26"/>
  <c r="AI106" i="26"/>
  <c r="AG73" i="26" s="1"/>
  <c r="W55" i="26"/>
  <c r="V77" i="26"/>
  <c r="AJ105" i="26" l="1"/>
  <c r="AJ106" i="26" s="1"/>
  <c r="AG85" i="26"/>
  <c r="W82" i="26"/>
  <c r="W56" i="26"/>
  <c r="W69" i="26" s="1"/>
  <c r="X53" i="26"/>
  <c r="AK105" i="26" l="1"/>
  <c r="AK106" i="26"/>
  <c r="X55" i="26"/>
  <c r="Y53" i="26" s="1"/>
  <c r="W77" i="26"/>
  <c r="AL105" i="26" l="1"/>
  <c r="AL106" i="26"/>
  <c r="Y55" i="26"/>
  <c r="X82" i="26"/>
  <c r="X56" i="26"/>
  <c r="X69" i="26" s="1"/>
  <c r="AM105" i="26" l="1"/>
  <c r="AM106" i="26" s="1"/>
  <c r="Y82" i="26"/>
  <c r="Y56" i="26"/>
  <c r="Y69" i="26" s="1"/>
  <c r="X77" i="26"/>
  <c r="Z53" i="26"/>
  <c r="AN105" i="26" l="1"/>
  <c r="AO105" i="26" s="1"/>
  <c r="AO106" i="26" s="1"/>
  <c r="Y77" i="26"/>
  <c r="Z55" i="26"/>
  <c r="AN106" i="26" l="1"/>
  <c r="Z82" i="26"/>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0" i="26" l="1"/>
  <c r="D66" i="26" s="1"/>
  <c r="D68" i="26" s="1"/>
  <c r="E61" i="26"/>
  <c r="E60" i="26" s="1"/>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F68" i="26" s="1"/>
  <c r="F70"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F75" i="26" l="1"/>
  <c r="C75" i="26"/>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F71" i="26"/>
  <c r="F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83" i="23"/>
  <c r="B81" i="23"/>
  <c r="B58" i="23"/>
  <c r="B41" i="23"/>
  <c r="B32" i="23"/>
  <c r="A8" i="17"/>
  <c r="E9" i="14"/>
  <c r="C71" i="26" l="1"/>
  <c r="B30" i="23"/>
  <c r="B82" i="23"/>
  <c r="A14" i="12"/>
  <c r="C72" i="26" l="1"/>
  <c r="C78" i="26"/>
  <c r="B72" i="23"/>
  <c r="B43" i="23"/>
  <c r="B68" i="23"/>
  <c r="B55" i="23"/>
  <c r="B64" i="23"/>
  <c r="B47" i="23"/>
  <c r="B34" i="23"/>
  <c r="B51" i="23"/>
  <c r="B38" i="23"/>
  <c r="B80"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E83" i="26" l="1"/>
  <c r="B88" i="26"/>
  <c r="B84" i="26"/>
  <c r="B89" i="26" s="1"/>
  <c r="B87" i="26"/>
  <c r="B90" i="26" s="1"/>
  <c r="D83" i="26"/>
  <c r="D86" i="26" s="1"/>
  <c r="C83" i="26"/>
  <c r="E86" i="26" l="1"/>
  <c r="F83" i="26"/>
  <c r="F86" i="26" s="1"/>
  <c r="E88" i="26"/>
  <c r="E84" i="26"/>
  <c r="C86" i="26"/>
  <c r="C84" i="26"/>
  <c r="C89" i="26" s="1"/>
  <c r="D88" i="26"/>
  <c r="D84" i="26"/>
  <c r="C88" i="26"/>
  <c r="F88" i="26" l="1"/>
  <c r="H83" i="26"/>
  <c r="H86" i="26" s="1"/>
  <c r="F84" i="26"/>
  <c r="F89" i="26" s="1"/>
  <c r="D89" i="26"/>
  <c r="C87" i="26"/>
  <c r="C90" i="26" s="1"/>
  <c r="D87" i="26"/>
  <c r="F87" i="26"/>
  <c r="E87" i="26"/>
  <c r="E89" i="26"/>
  <c r="F90" i="26" l="1"/>
  <c r="G83" i="26"/>
  <c r="H88" i="26" s="1"/>
  <c r="I83" i="26"/>
  <c r="I86" i="26" s="1"/>
  <c r="D90" i="26"/>
  <c r="E90" i="26"/>
  <c r="H84" i="26" l="1"/>
  <c r="G86" i="26"/>
  <c r="H87" i="26" s="1"/>
  <c r="G84" i="26"/>
  <c r="G89" i="26" s="1"/>
  <c r="G88" i="26"/>
  <c r="I88" i="26"/>
  <c r="I84" i="26"/>
  <c r="K83" i="26"/>
  <c r="K86" i="26" s="1"/>
  <c r="G87" i="26"/>
  <c r="G90" i="26" s="1"/>
  <c r="J83" i="26"/>
  <c r="L83" i="26"/>
  <c r="L86" i="26" s="1"/>
  <c r="H89" i="26" l="1"/>
  <c r="I89" i="26"/>
  <c r="I87" i="26"/>
  <c r="I90" i="26" s="1"/>
  <c r="H90" i="26"/>
  <c r="J86" i="26"/>
  <c r="L88" i="26"/>
  <c r="K84" i="26"/>
  <c r="K88" i="26"/>
  <c r="J88" i="26"/>
  <c r="L84" i="26"/>
  <c r="J84" i="26"/>
  <c r="J89" i="26" s="1"/>
  <c r="N79" i="26"/>
  <c r="L89" i="26" l="1"/>
  <c r="K89" i="26"/>
  <c r="N83" i="26"/>
  <c r="N86" i="26" s="1"/>
  <c r="O79" i="26"/>
  <c r="M83" i="26"/>
  <c r="K87" i="26"/>
  <c r="L87" i="26"/>
  <c r="J87" i="26"/>
  <c r="J90" i="26" s="1"/>
  <c r="K90" i="26" l="1"/>
  <c r="O83" i="26"/>
  <c r="O86" i="26" s="1"/>
  <c r="P79" i="26"/>
  <c r="L90" i="26"/>
  <c r="M86" i="26"/>
  <c r="M88" i="26"/>
  <c r="N88" i="26"/>
  <c r="M84" i="26"/>
  <c r="M89" i="26" s="1"/>
  <c r="G28" i="26" s="1"/>
  <c r="N84" i="26"/>
  <c r="N89" i="26" l="1"/>
  <c r="O84" i="26"/>
  <c r="O88" i="26"/>
  <c r="P83" i="26"/>
  <c r="Q79" i="26"/>
  <c r="O89" i="26"/>
  <c r="O87" i="26"/>
  <c r="N87" i="26"/>
  <c r="M87" i="26"/>
  <c r="M90" i="26" l="1"/>
  <c r="G29" i="26" s="1"/>
  <c r="G30" i="26"/>
  <c r="N90" i="26"/>
  <c r="O90" i="26"/>
  <c r="Q83" i="26"/>
  <c r="Q88" i="26" s="1"/>
  <c r="R79" i="26"/>
  <c r="P86" i="26"/>
  <c r="P87" i="26" s="1"/>
  <c r="P90" i="26" s="1"/>
  <c r="P88" i="26"/>
  <c r="P84" i="26"/>
  <c r="P89" i="26" s="1"/>
  <c r="R83" i="26" l="1"/>
  <c r="S79" i="26"/>
  <c r="Q86" i="26"/>
  <c r="Q87" i="26" s="1"/>
  <c r="Q90" i="26" s="1"/>
  <c r="Q84" i="26"/>
  <c r="Q89" i="26" s="1"/>
  <c r="S83" i="26" l="1"/>
  <c r="T79" i="26"/>
  <c r="R86" i="26"/>
  <c r="R87" i="26" s="1"/>
  <c r="R90" i="26" s="1"/>
  <c r="R88" i="26"/>
  <c r="R84" i="26"/>
  <c r="R89" i="26" s="1"/>
  <c r="T83" i="26" l="1"/>
  <c r="U79" i="26"/>
  <c r="S86" i="26"/>
  <c r="S87" i="26" s="1"/>
  <c r="S90" i="26" s="1"/>
  <c r="S84" i="26"/>
  <c r="S89" i="26" s="1"/>
  <c r="S88" i="26"/>
  <c r="U83" i="26" l="1"/>
  <c r="V79" i="26"/>
  <c r="T86" i="26"/>
  <c r="T87" i="26" s="1"/>
  <c r="T90" i="26" s="1"/>
  <c r="T88" i="26"/>
  <c r="T84" i="26"/>
  <c r="T89" i="26" s="1"/>
  <c r="V83" i="26" l="1"/>
  <c r="W79" i="26"/>
  <c r="U86" i="26"/>
  <c r="U87" i="26" s="1"/>
  <c r="U90" i="26" s="1"/>
  <c r="U84" i="26"/>
  <c r="U89" i="26" s="1"/>
  <c r="U88" i="26"/>
  <c r="W83" i="26" l="1"/>
  <c r="X79" i="26"/>
  <c r="V86" i="26"/>
  <c r="V87" i="26" s="1"/>
  <c r="V90" i="26" s="1"/>
  <c r="V84" i="26"/>
  <c r="V89" i="26" s="1"/>
  <c r="V88" i="26"/>
  <c r="X83" i="26" l="1"/>
  <c r="Y79" i="26"/>
  <c r="W86" i="26"/>
  <c r="W87" i="26" s="1"/>
  <c r="W90" i="26" s="1"/>
  <c r="W84" i="26"/>
  <c r="W89" i="26" s="1"/>
  <c r="W88" i="26"/>
  <c r="Y83" i="26" l="1"/>
  <c r="Z79" i="26"/>
  <c r="X86" i="26"/>
  <c r="X87" i="26" s="1"/>
  <c r="X90" i="26" s="1"/>
  <c r="X84" i="26"/>
  <c r="X89" i="26" s="1"/>
  <c r="X88" i="26"/>
  <c r="Z83" i="26" l="1"/>
  <c r="AA79" i="26"/>
  <c r="Y86" i="26"/>
  <c r="Y87" i="26" s="1"/>
  <c r="Y90" i="26" s="1"/>
  <c r="Y88" i="26"/>
  <c r="Y84" i="26"/>
  <c r="Y89" i="26" s="1"/>
  <c r="AA83" i="26" l="1"/>
  <c r="AB79" i="26"/>
  <c r="Z86" i="26"/>
  <c r="Z87" i="26" s="1"/>
  <c r="Z90" i="26" s="1"/>
  <c r="Z84" i="26"/>
  <c r="Z89" i="26" s="1"/>
  <c r="Z88" i="26"/>
  <c r="AB83" i="26" l="1"/>
  <c r="AC79" i="26"/>
  <c r="AA86" i="26"/>
  <c r="AA87" i="26" s="1"/>
  <c r="AA90" i="26" s="1"/>
  <c r="AA88" i="26"/>
  <c r="AA84" i="26"/>
  <c r="AA89" i="26" s="1"/>
  <c r="AC83" i="26" l="1"/>
  <c r="AD79" i="26"/>
  <c r="AB86" i="26"/>
  <c r="AB87" i="26" s="1"/>
  <c r="AB90" i="26" s="1"/>
  <c r="AB88" i="26"/>
  <c r="AB84" i="26"/>
  <c r="AB89" i="26" s="1"/>
  <c r="AD83" i="26" l="1"/>
  <c r="AE79" i="26"/>
  <c r="AC86" i="26"/>
  <c r="AC87" i="26" s="1"/>
  <c r="AC90" i="26" s="1"/>
  <c r="AC84" i="26"/>
  <c r="AC89" i="26" s="1"/>
  <c r="AC88" i="26"/>
  <c r="AE83" i="26" l="1"/>
  <c r="AF79" i="26"/>
  <c r="AD86" i="26"/>
  <c r="AD87" i="26" s="1"/>
  <c r="AD90" i="26" s="1"/>
  <c r="AD88" i="26"/>
  <c r="AD84" i="26"/>
  <c r="AD89" i="26" s="1"/>
  <c r="AF83" i="26" l="1"/>
  <c r="AG79" i="26"/>
  <c r="AG83" i="26" s="1"/>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<sst xmlns="http://schemas.openxmlformats.org/spreadsheetml/2006/main" count="1036" uniqueCount="592">
  <si>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</si>
  <si>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</si>
  <si>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</si>
  <si>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</si>
  <si>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</si>
  <si>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</si>
  <si>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</si>
  <si>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</si>
  <si>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</si>
  <si>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</si>
  <si>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</si>
  <si>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</si>
  <si>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</si>
  <si>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</si>
  <si>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</si>
  <si>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</si>
  <si>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</si>
  <si>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</si>
  <si>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</si>
  <si>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</si>
  <si>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</si>
  <si>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</si>
  <si>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</si>
  <si>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</si>
  <si>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</si>
  <si>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</si>
  <si>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</si>
  <si>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</si>
  <si>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</si>
  <si>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</si>
  <si>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</si>
  <si>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</si>
  <si>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</si>
  <si>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</si>
  <si>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</si>
  <si>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</si>
  <si>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</si>
  <si>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</si>
  <si>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</si>
  <si>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</si>
  <si>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</si>
  <si>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</si>
  <si>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</si>
  <si>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</si>
  <si>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</si>
  <si>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</si>
  <si>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</si>
  <si>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</si>
  <si>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</si>
  <si>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</si>
  <si>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</si>
  <si>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</si>
  <si>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</si>
  <si>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</si>
  <si>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</si>
  <si>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</si>
  <si>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</si>
  <si>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</si>
  <si>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</si>
  <si>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</si>
  <si>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</si>
  <si>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</si>
  <si>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</si>
  <si>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</si>
  <si>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</si>
  <si>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</si>
  <si>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</si>
  <si>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</si>
  <si>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</si>
  <si>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</si>
  <si>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</si>
  <si>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</si>
  <si>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</si>
  <si>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</si>
  <si>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</si>
  <si>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</si>
  <si>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</si>
  <si>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</si>
  <si>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</si>
  <si>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</si>
  <si>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</si>
  <si>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</si>
  <si>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</si>
  <si>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</si>
  <si>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</si>
  <si>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</si>
  <si>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</si>
  <si>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</si>
  <si>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</si>
  <si>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</si>
  <si>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</si>
  <si>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</si>
  <si>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</si>
  <si>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</si>
  <si>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</si>
  <si>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</si>
  <si>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</si>
  <si>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</si>
  <si>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</si>
  <si>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</si>
  <si>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</si>
  <si>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</si>
  <si>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</si>
  <si>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</si>
  <si>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</si>
  <si>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</si>
  <si>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</si>
  <si>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</si>
  <si>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</si>
  <si>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</si>
  <si>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</si>
  <si>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</si>
  <si>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</si>
  <si>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</si>
  <si>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</si>
  <si>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</si>
  <si>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</si>
  <si>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</si>
  <si>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</si>
  <si>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</si>
  <si>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</si>
  <si>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</si>
  <si>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</si>
  <si>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</si>
  <si>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</si>
  <si>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</si>
  <si>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</si>
  <si>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</si>
  <si>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</si>
  <si>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</si>
  <si>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</si>
  <si>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</si>
  <si>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</si>
  <si>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</si>
  <si>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</si>
  <si>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</si>
  <si>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</si>
  <si>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</si>
  <si>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</si>
  <si>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</si>
  <si>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</si>
  <si>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</si>
  <si>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</si>
  <si>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</si>
  <si>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</si>
  <si>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</si>
  <si>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</si>
  <si>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</si>
  <si>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</si>
  <si>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</si>
  <si>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</si>
  <si>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</si>
  <si>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</si>
  <si>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</si>
  <si>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</si>
  <si>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</si>
  <si>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</si>
  <si>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</si>
  <si>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</si>
  <si>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</si>
  <si>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</si>
  <si>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</si>
  <si>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</si>
  <si>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</si>
  <si>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</si>
  <si>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</si>
  <si>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</si>
  <si>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</si>
  <si>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</si>
  <si>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</si>
  <si>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</si>
  <si>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</si>
  <si>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</si>
  <si>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</si>
  <si>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</si>
  <si>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</si>
  <si>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</si>
  <si>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</si>
  <si>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</si>
  <si>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</si>
  <si>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</si>
  <si>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</si>
  <si>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</si>
  <si>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</si>
  <si>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</si>
  <si>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</si>
  <si>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</si>
  <si>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</si>
  <si>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</si>
  <si>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</si>
  <si>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</si>
  <si>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</si>
  <si>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</si>
  <si>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</si>
  <si>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</si>
  <si>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</si>
  <si>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</si>
  <si>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</si>
  <si>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</si>
  <si>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</si>
  <si>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</si>
  <si>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</si>
  <si>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</si>
  <si>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</si>
  <si>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</si>
  <si>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</si>
  <si>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</si>
  <si>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</si>
  <si>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</si>
  <si>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</si>
  <si>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</si>
  <si>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</si>
  <si>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</si>
  <si>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</si>
  <si>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</si>
  <si>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</si>
  <si>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</si>
  <si>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</si>
  <si>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</si>
  <si>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</si>
  <si>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</si>
  <si>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</si>
  <si>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</si>
  <si>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</si>
  <si>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</si>
  <si>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</si>
  <si>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</si>
  <si>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</si>
  <si>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</si>
  <si>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</si>
  <si>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</si>
  <si>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</si>
  <si>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</si>
  <si>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</si>
  <si>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</si>
  <si>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</si>
  <si>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</si>
  <si>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</si>
  <si>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</si>
  <si>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</si>
  <si>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</si>
  <si>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</si>
  <si>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</si>
  <si>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</si>
  <si>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</si>
  <si>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</si>
  <si>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</si>
  <si>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</si>
  <si>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</si>
  <si>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</si>
  <si>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</si>
  <si>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</si>
  <si>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</si>
  <si>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</si>
  <si>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</si>
  <si>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</si>
  <si>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</si>
  <si>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</si>
  <si>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</si>
  <si>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</si>
  <si>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</si>
  <si>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</si>
  <si>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</si>
  <si>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</si>
  <si>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</si>
  <si>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</si>
  <si>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</si>
  <si>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</si>
  <si>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</si>
  <si>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</si>
  <si>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</si>
  <si>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</si>
  <si>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</si>
  <si>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</si>
  <si>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</si>
  <si>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</si>
  <si>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</si>
  <si>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</si>
  <si>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</si>
  <si>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</si>
  <si>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</si>
  <si>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</si>
  <si>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</si>
  <si>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</si>
  <si>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</si>
  <si>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</si>
  <si>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</si>
  <si>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</si>
  <si>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</si>
  <si>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</si>
  <si>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</si>
  <si>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</si>
  <si>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</si>
  <si>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</si>
  <si>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</si>
  <si>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</si>
  <si>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</si>
  <si>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</si>
  <si>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</si>
  <si>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</si>
  <si>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</si>
  <si>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</si>
  <si>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</si>
  <si>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</si>
  <si>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</si>
  <si>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</si>
  <si>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</si>
  <si>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</si>
  <si>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</si>
  <si>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</si>
  <si>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</si>
  <si>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</si>
  <si>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</si>
  <si>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</si>
  <si>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</si>
  <si>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</si>
  <si>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</si>
  <si>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</si>
  <si>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</si>
  <si>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</si>
  <si>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</si>
  <si>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</si>
  <si>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</si>
  <si>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</si>
  <si>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</si>
  <si>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</si>
  <si>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</si>
  <si>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</si>
  <si>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</si>
  <si>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</si>
  <si>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</si>
  <si>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</si>
  <si>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</si>
  <si>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</si>
  <si>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</si>
  <si>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</si>
  <si>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</si>
  <si>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</si>
  <si>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</si>
  <si>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</si>
  <si>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</si>
  <si>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</si>
  <si>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</si>
  <si>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</si>
  <si>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</si>
  <si>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</si>
  <si>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</si>
  <si>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</si>
  <si>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</si>
  <si>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</si>
  <si>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</si>
  <si>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</si>
  <si>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</si>
  <si>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</si>
  <si>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</si>
  <si>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</si>
  <si>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</si>
  <si>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</si>
  <si>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</si>
  <si>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</si>
  <si>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</si>
  <si>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</si>
  <si>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</si>
  <si>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</si>
  <si>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</si>
  <si>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</si>
  <si>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</si>
  <si>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</si>
  <si>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</si>
  <si>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</si>
  <si>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</si>
  <si>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</si>
  <si>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</si>
  <si>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</si>
  <si>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</si>
  <si>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</si>
  <si>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</si>
  <si>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</si>
  <si>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</si>
  <si>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</si>
  <si>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</si>
  <si>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</si>
  <si>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</si>
  <si>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</si>
  <si>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</si>
  <si>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</si>
  <si>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</si>
  <si>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</si>
  <si>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</si>
  <si>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</si>
  <si>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</si>
  <si>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</si>
  <si>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</si>
  <si>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</si>
  <si>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</si>
  <si>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</si>
  <si>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</si>
  <si>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</si>
  <si>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</si>
  <si>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</si>
  <si>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</si>
  <si>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</si>
  <si>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</si>
  <si>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</si>
  <si>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</si>
  <si>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</si>
  <si>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</si>
  <si>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</si>
  <si>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</si>
  <si>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</si>
  <si>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</si>
  <si>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</si>
  <si>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</si>
  <si>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</si>
  <si>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</si>
  <si>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</si>
  <si>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</si>
  <si>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</si>
  <si>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</si>
  <si>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</si>
  <si>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</si>
  <si>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</si>
  <si>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</si>
  <si>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</si>
  <si>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</si>
  <si>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</si>
  <si>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</si>
  <si>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</si>
  <si>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</si>
  <si>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</si>
  <si>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</si>
  <si>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</si>
  <si>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</si>
  <si>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</si>
  <si>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</si>
  <si>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</si>
  <si>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</si>
  <si>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</si>
  <si>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</si>
  <si>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</si>
  <si>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</si>
  <si>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</si>
  <si>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</si>
  <si>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</si>
  <si>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</si>
  <si>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</si>
  <si>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</si>
  <si>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</si>
  <si>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</si>
  <si>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</si>
  <si>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</si>
  <si>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</si>
  <si>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</si>
  <si>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</si>
  <si>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</si>
  <si>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</si>
  <si>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</si>
  <si>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</si>
  <si>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</si>
  <si>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</si>
  <si>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</si>
  <si>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</si>
  <si>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</si>
  <si>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</si>
  <si>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</si>
  <si>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</si>
  <si>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</si>
  <si>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</si>
  <si>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</si>
  <si>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</si>
  <si>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</si>
  <si>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</si>
  <si>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</si>
  <si>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</si>
  <si>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</si>
  <si>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</si>
  <si>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</si>
  <si>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</si>
  <si>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</si>
  <si>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</si>
  <si>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</si>
  <si>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</si>
  <si>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</si>
  <si>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</si>
  <si>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</si>
  <si>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</si>
  <si>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</si>
  <si>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</si>
  <si>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</si>
  <si>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</si>
  <si>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</si>
  <si>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</si>
  <si>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</si>
  <si>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</si>
  <si>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</si>
  <si>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</si>
  <si>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</si>
  <si>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</si>
  <si>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</si>
  <si>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</si>
  <si>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</si>
  <si>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</si>
  <si>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</si>
  <si>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</si>
  <si>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</si>
  <si>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</si>
  <si>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</si>
  <si>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</si>
  <si>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</si>
  <si>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</si>
  <si>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</si>
  <si>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</si>
  <si>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</si>
  <si>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</si>
  <si>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</si>
  <si>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</si>
  <si>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</si>
  <si>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</si>
  <si>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</si>
  <si>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</si>
  <si>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</si>
  <si>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</si>
  <si>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</si>
  <si>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</si>
  <si>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</si>
  <si>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</si>
  <si>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</si>
  <si>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</si>
  <si>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</si>
  <si>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</si>
  <si>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</si>
  <si>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</si>
  <si>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</si>
  <si>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</si>
  <si>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</si>
  <si>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</si>
  <si>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</si>
  <si>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</si>
  <si>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</si>
  <si>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</si>
  <si>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</si>
  <si>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</si>
  <si>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</si>
  <si>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</si>
  <si>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</si>
  <si>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</si>
  <si>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</si>
  <si>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</si>
  <si>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</si>
  <si>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</si>
  <si>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</si>
  <si>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</si>
  <si>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</si>
  <si>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</si>
  <si>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Возможно реализовать в установленный срок</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</si>
  <si>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</si>
  <si>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</si>
  <si>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</si>
  <si>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</si>
  <si>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</si>
  <si>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</si>
  <si>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</si>
  <si>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2024 год</t>
  </si>
  <si>
    <t>2025 год</t>
  </si>
  <si>
    <t>2026 год</t>
  </si>
  <si>
    <t>2027 год</t>
  </si>
  <si>
    <t>2028 год</t>
  </si>
  <si>
    <t xml:space="preserve"> по состоянию на 01.01.2023</t>
  </si>
  <si>
    <t>П</t>
  </si>
  <si>
    <t>Пплан</t>
  </si>
  <si>
    <t>На основании проекта-аналога</t>
  </si>
  <si>
    <t>N_181-23</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</si>
  <si>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</si>
  <si>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Славский городской округ</t>
  </si>
  <si>
    <t>Сметная стоимость проекта в ценах 2025 года с НДС, млн рублей</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</si>
  <si>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</si>
  <si>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</si>
  <si>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ПС 110 кВ О-23 Охотное - 4,93 МВт  21.12.2022</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</si>
  <si>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</si>
  <si>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Факт 2023 года</t>
  </si>
  <si>
    <t>ПИР АО "Энергосервис Северо-Запада" договор № 6554-24 от 06.06.2024 в ценах 2024 года с НДС, млн рублей</t>
  </si>
  <si>
    <t>ПИР АО "Энергосервис Северо-Запада" договор № 6554-24 от 06.06.2024</t>
  </si>
  <si>
    <t>ПИР</t>
  </si>
  <si>
    <t>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</si>
  <si>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</si>
  <si>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</si>
  <si>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</si>
  <si>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АО "Энергосервис Северо-Запада"</t>
  </si>
  <si>
    <t>ООО "СтройЭнергоИмпорт"</t>
  </si>
  <si>
    <t>ООО "Аврора Групп"</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</si>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</sst>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
      <sz val="10"/>
      <color rgb="FF00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
      <patternFill patternType="solid">
        <fgColor theme="8"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9" fillId="0" borderId="0"/>
    <xf numFmtId="0" fontId="4" fillId="0" borderId="0"/>
    <xf numFmtId="9" fontId="33" fillId="0" borderId="0" applyFont="0" applyFill="0" applyBorder="0" applyAlignment="0" applyProtection="0"/>
    <xf numFmtId="0" fontId="4" fillId="0" borderId="0"/>
  </cellStyleXfs>
  <cellXfs count="473">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xf>
    <xf numFmtId="0" fontId="36"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7"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40"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8"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8"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4" fillId="0" borderId="0" xfId="1" applyFont="1" applyBorder="1"/>
    <xf numFmtId="0" fontId="44" fillId="0" borderId="0" xfId="1" applyFont="1"/>
    <xf numFmtId="0" fontId="44"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xf>
    <xf numFmtId="167" fontId="46" fillId="0" borderId="1" xfId="49" applyNumberFormat="1" applyFont="1" applyBorder="1" applyAlignment="1">
      <alignment horizontal="center" vertical="center"/>
    </xf>
    <xf numFmtId="14" fontId="46" fillId="0" borderId="1" xfId="49" applyNumberFormat="1" applyFont="1" applyBorder="1" applyAlignment="1">
      <alignment horizontal="center" vertical="center"/>
    </xf>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1" xfId="1" applyFont="1" applyBorder="1" applyAlignment="1">
      <alignment horizontal="center" vertical="center" wrapText="1"/>
    </xf>
    <xf numFmtId="0" fontId="48"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49"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8" fillId="0" borderId="0" xfId="1" applyFont="1"/>
    <xf numFmtId="0" fontId="56" fillId="0" borderId="0" xfId="1" applyFont="1" applyAlignment="1">
      <alignment horizontal="center" vertical="center"/>
    </xf>
    <xf numFmtId="0" fontId="3"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Border="1"/>
    <xf numFmtId="0" fontId="56" fillId="0" borderId="0" xfId="1" applyFont="1" applyFill="1" applyBorder="1" applyAlignment="1">
      <alignment horizontal="center" vertical="center"/>
    </xf>
    <xf numFmtId="0" fontId="61" fillId="0" borderId="0" xfId="1" applyFont="1"/>
    <xf numFmtId="0" fontId="57" fillId="0" borderId="0" xfId="1" applyFont="1" applyAlignment="1">
      <alignment vertical="center"/>
    </xf>
    <xf numFmtId="0" fontId="57" fillId="0" borderId="0" xfId="1" applyFont="1" applyAlignment="1">
      <alignment horizontal="center" vertical="center"/>
    </xf>
    <xf numFmtId="0" fontId="5" fillId="0" borderId="0" xfId="2" applyFont="1" applyAlignment="1">
      <alignment horizontal="right"/>
    </xf>
    <xf numFmtId="0" fontId="61" fillId="0" borderId="0" xfId="1" applyFont="1" applyFill="1"/>
    <xf numFmtId="0" fontId="62"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8" fillId="0" borderId="0" xfId="50" applyFont="1"/>
    <xf numFmtId="49" fontId="38" fillId="0" borderId="0" xfId="50" applyNumberFormat="1" applyFont="1" applyAlignment="1">
      <alignment vertical="center"/>
    </xf>
    <xf numFmtId="0" fontId="38" fillId="0" borderId="0" xfId="50" applyFont="1" applyAlignment="1"/>
    <xf numFmtId="0" fontId="3" fillId="0" borderId="0" xfId="67" applyFont="1" applyFill="1" applyAlignment="1">
      <alignment vertical="center"/>
    </xf>
    <xf numFmtId="0" fontId="66" fillId="0" borderId="0" xfId="62" applyFont="1" applyFill="1"/>
    <xf numFmtId="0" fontId="65" fillId="0" borderId="0" xfId="62" applyFont="1" applyFill="1"/>
    <xf numFmtId="0" fontId="32" fillId="0" borderId="0" xfId="50" applyFont="1" applyFill="1" applyAlignment="1">
      <alignment vertical="center"/>
    </xf>
    <xf numFmtId="0" fontId="6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3" fillId="0" borderId="37" xfId="67" applyFont="1" applyFill="1" applyBorder="1" applyAlignment="1">
      <alignment vertical="center" wrapText="1"/>
    </xf>
    <xf numFmtId="3" fontId="63"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3"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3"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63"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3"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3" fillId="0" borderId="44" xfId="67" applyNumberFormat="1" applyFont="1" applyFill="1" applyBorder="1" applyAlignment="1">
      <alignment vertical="center"/>
    </xf>
    <xf numFmtId="10" fontId="63"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3" fillId="0" borderId="42" xfId="67" applyNumberFormat="1" applyFont="1" applyFill="1" applyBorder="1" applyAlignment="1">
      <alignment vertical="center"/>
    </xf>
    <xf numFmtId="0" fontId="71"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6" fillId="0" borderId="0" xfId="62" applyFont="1" applyFill="1" applyBorder="1"/>
    <xf numFmtId="0" fontId="3" fillId="0" borderId="26" xfId="67" applyFont="1" applyFill="1" applyBorder="1" applyAlignment="1">
      <alignment vertical="center" wrapText="1"/>
    </xf>
    <xf numFmtId="10" fontId="63"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3"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8" fillId="0" borderId="0" xfId="50" applyFont="1" applyAlignment="1">
      <alignment wrapText="1"/>
    </xf>
    <xf numFmtId="0" fontId="75" fillId="0" borderId="0" xfId="50" applyFont="1"/>
    <xf numFmtId="0" fontId="33" fillId="0" borderId="0" xfId="62"/>
    <xf numFmtId="0" fontId="66" fillId="0" borderId="0" xfId="62" applyFont="1"/>
    <xf numFmtId="0" fontId="33" fillId="0" borderId="0" xfId="62" applyAlignment="1">
      <alignment wrapText="1"/>
    </xf>
    <xf numFmtId="0" fontId="66" fillId="0" borderId="0" xfId="62" applyFont="1" applyAlignment="1">
      <alignment wrapText="1"/>
    </xf>
    <xf numFmtId="0" fontId="66" fillId="0" borderId="1" xfId="62" applyFont="1" applyBorder="1" applyAlignment="1">
      <alignment wrapText="1"/>
    </xf>
    <xf numFmtId="0" fontId="66" fillId="0" borderId="0" xfId="62" applyFont="1" applyBorder="1"/>
    <xf numFmtId="0" fontId="66" fillId="0" borderId="1" xfId="62" applyFont="1" applyBorder="1"/>
    <xf numFmtId="0" fontId="3" fillId="0" borderId="0" xfId="67" applyFont="1" applyFill="1" applyBorder="1" applyAlignment="1">
      <alignment vertical="center" wrapText="1"/>
    </xf>
    <xf numFmtId="10" fontId="66"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8"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8"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2" fontId="4" fillId="0" borderId="1" xfId="1" applyNumberFormat="1" applyFont="1" applyFill="1" applyBorder="1" applyAlignment="1">
      <alignment horizontal="left" vertical="center" wrapText="1"/>
    </xf>
    <xf numFmtId="0" fontId="63"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6" fillId="25" borderId="1" xfId="62" applyFont="1" applyFill="1" applyBorder="1"/>
    <xf numFmtId="10" fontId="63"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3" fillId="25" borderId="1" xfId="67" applyNumberFormat="1" applyFont="1" applyFill="1" applyBorder="1" applyAlignment="1">
      <alignment horizontal="right" vertical="center"/>
    </xf>
    <xf numFmtId="17"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wrapText="1"/>
    </xf>
    <xf numFmtId="167" fontId="46" fillId="0" borderId="1" xfId="49" applyNumberFormat="1" applyFont="1" applyBorder="1" applyAlignment="1">
      <alignment horizontal="center" vertical="center" wrapText="1"/>
    </xf>
    <xf numFmtId="1" fontId="46" fillId="0" borderId="1" xfId="49" applyNumberFormat="1" applyFont="1" applyBorder="1" applyAlignment="1">
      <alignment horizontal="center" vertical="center" wrapText="1"/>
    </xf>
    <xf numFmtId="14" fontId="46" fillId="0" borderId="1" xfId="49" applyNumberFormat="1" applyFont="1" applyBorder="1" applyAlignment="1">
      <alignment horizontal="center" vertical="center" wrapText="1"/>
    </xf>
    <xf numFmtId="167" fontId="30" fillId="0" borderId="0" xfId="49" applyNumberFormat="1" applyFont="1"/>
    <xf numFmtId="0" fontId="67" fillId="0" borderId="0" xfId="67" applyFont="1" applyFill="1" applyBorder="1" applyAlignment="1">
      <alignment vertical="center" wrapText="1"/>
    </xf>
    <xf numFmtId="167" fontId="74"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4" fontId="29" fillId="0" borderId="1" xfId="2" applyNumberFormat="1" applyFont="1" applyFill="1" applyBorder="1" applyAlignment="1">
      <alignment horizontal="center" vertical="center" wrapText="1"/>
    </xf>
    <xf numFmtId="174"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0" fontId="32" fillId="0" borderId="1" xfId="2" applyFont="1" applyFill="1" applyBorder="1" applyAlignment="1">
      <alignment horizontal="center" vertical="center" wrapText="1"/>
    </xf>
    <xf numFmtId="0" fontId="32" fillId="0" borderId="46" xfId="2" applyFont="1" applyFill="1" applyBorder="1" applyAlignment="1">
      <alignment horizontal="center" vertical="center" wrapText="1"/>
    </xf>
    <xf numFmtId="10" fontId="78" fillId="26" borderId="1" xfId="62" applyNumberFormat="1" applyFont="1" applyFill="1" applyBorder="1"/>
    <xf numFmtId="10" fontId="78" fillId="27" borderId="1" xfId="62" applyNumberFormat="1" applyFont="1" applyFill="1" applyBorder="1"/>
    <xf numFmtId="3" fontId="3" fillId="28" borderId="1" xfId="67" applyNumberFormat="1" applyFont="1" applyFill="1" applyBorder="1" applyAlignment="1">
      <alignment horizontal="right" vertical="center"/>
    </xf>
    <xf numFmtId="167" fontId="63" fillId="28" borderId="1" xfId="67" applyNumberFormat="1" applyFont="1" applyFill="1" applyBorder="1" applyAlignment="1">
      <alignment horizontal="right" vertical="center"/>
    </xf>
    <xf numFmtId="0" fontId="30" fillId="29" borderId="30" xfId="2" applyFont="1" applyFill="1" applyBorder="1" applyAlignment="1">
      <alignment horizontal="justify" vertical="top" wrapText="1"/>
    </xf>
    <xf numFmtId="4" fontId="30" fillId="29" borderId="30" xfId="2" applyNumberFormat="1" applyFont="1" applyFill="1" applyBorder="1" applyAlignment="1">
      <alignment horizontal="justify" vertical="top" wrapText="1"/>
    </xf>
    <xf numFmtId="49" fontId="28" fillId="0" borderId="1" xfId="49" applyNumberFormat="1" applyFont="1" applyBorder="1" applyAlignment="1">
      <alignment horizontal="center" vertical="center" wrapText="1"/>
    </xf>
    <xf numFmtId="2" fontId="4" fillId="0" borderId="0" xfId="2" applyNumberFormat="1" applyFont="1" applyFill="1"/>
    <xf numFmtId="0" fontId="29" fillId="0" borderId="1" xfId="1" applyFont="1" applyBorder="1" applyAlignment="1">
      <alignment horizontal="center" vertical="center" wrapText="1"/>
    </xf>
    <xf numFmtId="0" fontId="4" fillId="0" borderId="48" xfId="2" applyFont="1" applyFill="1" applyBorder="1" applyAlignment="1">
      <alignment horizontal="center" vertical="center" wrapText="1"/>
    </xf>
    <xf numFmtId="0" fontId="32" fillId="0" borderId="47" xfId="2" applyFont="1" applyFill="1" applyBorder="1" applyAlignment="1">
      <alignment horizontal="center" vertical="center" textRotation="90" wrapText="1"/>
    </xf>
    <xf numFmtId="0" fontId="32" fillId="0" borderId="48" xfId="2" applyFont="1" applyFill="1" applyBorder="1" applyAlignment="1">
      <alignment horizontal="center" vertical="center" wrapText="1"/>
    </xf>
    <xf numFmtId="2" fontId="29" fillId="0" borderId="47" xfId="2" applyNumberFormat="1" applyFont="1" applyFill="1" applyBorder="1" applyAlignment="1">
      <alignment horizontal="center" vertical="center" wrapText="1"/>
    </xf>
    <xf numFmtId="174" fontId="32" fillId="0" borderId="47" xfId="2" applyNumberFormat="1" applyFont="1" applyFill="1" applyBorder="1" applyAlignment="1">
      <alignment horizontal="center" vertical="center" wrapText="1"/>
    </xf>
    <xf numFmtId="174" fontId="29" fillId="0" borderId="47" xfId="2" applyNumberFormat="1" applyFont="1" applyFill="1" applyBorder="1" applyAlignment="1">
      <alignment horizontal="center" vertical="center" wrapText="1"/>
    </xf>
    <xf numFmtId="174" fontId="32" fillId="0" borderId="47" xfId="2" applyNumberFormat="1" applyFont="1" applyBorder="1" applyAlignment="1">
      <alignment horizontal="center"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5" fillId="0" borderId="0" xfId="1" applyFont="1" applyFill="1" applyAlignment="1">
      <alignment horizontal="center" vertical="center"/>
    </xf>
    <xf numFmtId="0" fontId="77"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1" xfId="1" applyFont="1" applyBorder="1" applyAlignment="1">
      <alignment horizontal="center" vertical="center" wrapText="1"/>
    </xf>
    <xf numFmtId="0" fontId="35" fillId="0" borderId="0" xfId="1" applyFont="1" applyAlignment="1">
      <alignment horizontal="center" vertical="center"/>
    </xf>
    <xf numFmtId="0" fontId="42" fillId="0" borderId="0" xfId="1" applyFont="1" applyAlignment="1">
      <alignment horizontal="center" vertical="center"/>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3"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wrapText="1"/>
    </xf>
    <xf numFmtId="0" fontId="32" fillId="0" borderId="6"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42" fillId="0" borderId="0" xfId="1" applyFont="1" applyAlignment="1">
      <alignment horizontal="center" vertical="center" wrapText="1"/>
    </xf>
    <xf numFmtId="0" fontId="30" fillId="0" borderId="0" xfId="49" applyFont="1" applyFill="1" applyAlignment="1">
      <alignment horizontal="center"/>
    </xf>
    <xf numFmtId="0" fontId="31"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0" fillId="0" borderId="0" xfId="49" applyFont="1" applyAlignment="1">
      <alignment horizontal="center"/>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5" fillId="0" borderId="0" xfId="1" applyFont="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0" fontId="38" fillId="0" borderId="0" xfId="67" applyFont="1" applyFill="1" applyAlignment="1">
      <alignment horizontal="left"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9" fillId="0" borderId="0" xfId="1" applyNumberFormat="1" applyFont="1" applyAlignment="1">
      <alignment horizontal="center" vertical="center" wrapText="1"/>
    </xf>
    <xf numFmtId="0" fontId="3" fillId="0" borderId="0" xfId="1" applyFont="1" applyAlignment="1">
      <alignment horizontal="center" vertical="center"/>
    </xf>
    <xf numFmtId="0" fontId="59" fillId="0" borderId="0" xfId="1" applyFont="1" applyAlignment="1">
      <alignment horizontal="center" vertical="center"/>
    </xf>
    <xf numFmtId="0" fontId="32" fillId="0" borderId="0" xfId="50" applyFont="1" applyFill="1" applyAlignment="1">
      <alignment horizontal="center" vertical="center"/>
    </xf>
    <xf numFmtId="0" fontId="57" fillId="0" borderId="0" xfId="1" applyFont="1" applyAlignment="1">
      <alignment horizontal="center" vertical="center"/>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0" xfId="2" applyFont="1" applyFill="1" applyAlignment="1">
      <alignment horizontal="center" vertical="top" wrapText="1"/>
    </xf>
    <xf numFmtId="0" fontId="41" fillId="0" borderId="0" xfId="1" applyFont="1" applyAlignment="1">
      <alignment horizontal="center" vertical="center"/>
    </xf>
    <xf numFmtId="0" fontId="32" fillId="0" borderId="47" xfId="2" applyFont="1" applyFill="1" applyBorder="1" applyAlignment="1">
      <alignment horizontal="center" vertical="center" wrapText="1"/>
    </xf>
    <xf numFmtId="0" fontId="32" fillId="0" borderId="49" xfId="52" applyFont="1" applyFill="1" applyBorder="1" applyAlignment="1">
      <alignment horizontal="center" vertical="center"/>
    </xf>
    <xf numFmtId="0" fontId="32" fillId="0" borderId="50" xfId="52" applyFont="1" applyFill="1" applyBorder="1" applyAlignment="1">
      <alignment horizontal="center" vertical="center"/>
    </xf>
    <xf numFmtId="0" fontId="4" fillId="0" borderId="0" xfId="2" applyFont="1" applyFill="1" applyBorder="1" applyAlignment="1">
      <alignment horizontal="left" wrapText="1"/>
    </xf>
    <xf numFmtId="0" fontId="41"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7" xfId="2" applyFont="1" applyBorder="1" applyAlignment="1">
      <alignment horizontal="center" vertic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47" xfId="5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2" fillId="0" borderId="1" xfId="49" applyFont="1" applyFill="1" applyBorder="1" applyAlignment="1">
      <alignment horizontal="center" vertical="center"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1" fillId="0" borderId="20" xfId="49" applyFont="1" applyFill="1" applyBorder="1" applyAlignment="1">
      <alignment horizont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35" fillId="0" borderId="0" xfId="2" applyFont="1" applyFill="1" applyAlignment="1">
      <alignment horizontal="center"/>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4" fillId="0" borderId="51" xfId="2" applyFont="1" applyFill="1" applyBorder="1" applyAlignment="1">
      <alignment horizontal="center" vertical="center" wrapText="1"/>
    </xf>
    <xf numFmtId="0" fontId="32" fillId="0" borderId="52" xfId="2" applyFont="1" applyFill="1" applyBorder="1" applyAlignment="1">
      <alignment horizontal="center" vertical="center" wrapText="1"/>
    </xf>
    <xf numFmtId="174" fontId="32" fillId="0" borderId="52" xfId="2" applyNumberFormat="1"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-990734.53960089909</c:v>
                </c:pt>
                <c:pt idx="1">
                  <c:v>-28773087.743924621</c:v>
                </c:pt>
                <c:pt idx="2">
                  <c:v>0</c:v>
                </c:pt>
                <c:pt idx="3">
                  <c:v>-292733.10001923982</c:v>
                </c:pt>
                <c:pt idx="4">
                  <c:v>431232.73168235522</c:v>
                </c:pt>
                <c:pt idx="5">
                  <c:v>-254591.16177278437</c:v>
                </c:pt>
                <c:pt idx="6">
                  <c:v>-237426.43326304681</c:v>
                </c:pt>
                <c:pt idx="7">
                  <c:v>-221418.96372004406</c:v>
                </c:pt>
                <c:pt idx="8">
                  <c:v>-206490.72986975068</c:v>
                </c:pt>
                <c:pt idx="9">
                  <c:v>-192568.9688262346</c:v>
                </c:pt>
                <c:pt idx="10">
                  <c:v>-179585.82343231712</c:v>
                </c:pt>
                <c:pt idx="11">
                  <c:v>-167478.01151163271</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-990734.53960089909</c:v>
                </c:pt>
                <c:pt idx="1">
                  <c:v>-29763822.283525519</c:v>
                </c:pt>
                <c:pt idx="2">
                  <c:v>-29763822.283525519</c:v>
                </c:pt>
                <c:pt idx="3">
                  <c:v>-30056555.383544758</c:v>
                </c:pt>
                <c:pt idx="4">
                  <c:v>-29625322.651862402</c:v>
                </c:pt>
                <c:pt idx="5">
                  <c:v>-29879913.813635185</c:v>
                </c:pt>
                <c:pt idx="6">
                  <c:v>-30117340.246898234</c:v>
                </c:pt>
                <c:pt idx="7">
                  <c:v>-30338759.210618276</c:v>
                </c:pt>
                <c:pt idx="8">
                  <c:v>-30545249.940488026</c:v>
                </c:pt>
                <c:pt idx="9">
                  <c:v>-30737818.90931426</c:v>
                </c:pt>
                <c:pt idx="10">
                  <c:v>-30917404.732746579</c:v>
                </c:pt>
                <c:pt idx="11">
                  <c:v>-31084882.74425821</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867185240"/>
        <c:axId val="867185632"/>
      </c:lineChart>
      <c:catAx>
        <c:axId val="867185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7185632"/>
        <c:crosses val="autoZero"/>
        <c:auto val="1"/>
        <c:lblAlgn val="ctr"/>
        <c:lblOffset val="100"/>
        <c:noMultiLvlLbl val="0"/>
      </c:catAx>
      <c:valAx>
        <c:axId val="8671856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7185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9" zoomScale="80" zoomScaleSheetLayoutView="80" workbookViewId="0">
      <selection activeCell="C40" sqref="C40"/>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07" customFormat="1" ht="18.75" customHeight="1" x14ac:dyDescent="0.2">
      <c r="C1" s="275" t="s">
        <v>66</v>
      </c>
    </row>
    <row r="2" spans="1:22" s="107" customFormat="1" ht="18.75" customHeight="1" x14ac:dyDescent="0.3">
      <c r="C2" s="276" t="s">
        <v>8</v>
      </c>
    </row>
    <row r="3" spans="1:22" s="107" customFormat="1" ht="18.75" x14ac:dyDescent="0.3">
      <c r="A3" s="277"/>
      <c r="C3" s="276" t="s">
        <v>65</v>
      </c>
    </row>
    <row r="4" spans="1:22" s="107" customFormat="1" ht="18.75" x14ac:dyDescent="0.3">
      <c r="A4" s="277"/>
      <c r="H4" s="276"/>
    </row>
    <row r="5" spans="1:22" s="107" customFormat="1" ht="15.75" x14ac:dyDescent="0.25">
      <c r="A5" s="342" t="s">
        <v>590</v>
      </c>
      <c r="B5" s="342"/>
      <c r="C5" s="342"/>
      <c r="D5" s="85"/>
      <c r="E5" s="85"/>
      <c r="F5" s="85"/>
      <c r="G5" s="85"/>
      <c r="H5" s="85"/>
      <c r="I5" s="85"/>
      <c r="J5" s="85"/>
    </row>
    <row r="6" spans="1:22" s="107" customFormat="1" ht="18.75" x14ac:dyDescent="0.3">
      <c r="A6" s="277"/>
      <c r="H6" s="276"/>
    </row>
    <row r="7" spans="1:22" s="107" customFormat="1" ht="18.75" x14ac:dyDescent="0.2">
      <c r="A7" s="346" t="s">
        <v>7</v>
      </c>
      <c r="B7" s="346"/>
      <c r="C7" s="346"/>
      <c r="D7" s="278"/>
      <c r="E7" s="278"/>
      <c r="F7" s="278"/>
      <c r="G7" s="278"/>
      <c r="H7" s="278"/>
      <c r="I7" s="278"/>
      <c r="J7" s="278"/>
      <c r="K7" s="278"/>
      <c r="L7" s="278"/>
      <c r="M7" s="278"/>
      <c r="N7" s="278"/>
      <c r="O7" s="278"/>
      <c r="P7" s="278"/>
      <c r="Q7" s="278"/>
      <c r="R7" s="278"/>
      <c r="S7" s="278"/>
      <c r="T7" s="278"/>
      <c r="U7" s="278"/>
      <c r="V7" s="278"/>
    </row>
    <row r="8" spans="1:22" s="107"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07" customFormat="1" ht="18.75" x14ac:dyDescent="0.2">
      <c r="A9" s="347" t="s">
        <v>576</v>
      </c>
      <c r="B9" s="347"/>
      <c r="C9" s="347"/>
      <c r="D9" s="280"/>
      <c r="E9" s="280"/>
      <c r="F9" s="280"/>
      <c r="G9" s="280"/>
      <c r="H9" s="280"/>
      <c r="I9" s="278"/>
      <c r="J9" s="278"/>
      <c r="K9" s="278"/>
      <c r="L9" s="278"/>
      <c r="M9" s="278"/>
      <c r="N9" s="278"/>
      <c r="O9" s="278"/>
      <c r="P9" s="278"/>
      <c r="Q9" s="278"/>
      <c r="R9" s="278"/>
      <c r="S9" s="278"/>
      <c r="T9" s="278"/>
      <c r="U9" s="278"/>
      <c r="V9" s="278"/>
    </row>
    <row r="10" spans="1:22" s="107" customFormat="1" ht="18.75" x14ac:dyDescent="0.2">
      <c r="A10" s="343" t="s">
        <v>6</v>
      </c>
      <c r="B10" s="343"/>
      <c r="C10" s="343"/>
      <c r="D10" s="281"/>
      <c r="E10" s="281"/>
      <c r="F10" s="281"/>
      <c r="G10" s="281"/>
      <c r="H10" s="281"/>
      <c r="I10" s="278"/>
      <c r="J10" s="278"/>
      <c r="K10" s="278"/>
      <c r="L10" s="278"/>
      <c r="M10" s="278"/>
      <c r="N10" s="278"/>
      <c r="O10" s="278"/>
      <c r="P10" s="278"/>
      <c r="Q10" s="278"/>
      <c r="R10" s="278"/>
      <c r="S10" s="278"/>
      <c r="T10" s="278"/>
      <c r="U10" s="278"/>
      <c r="V10" s="278"/>
    </row>
    <row r="11" spans="1:22" s="107"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07" customFormat="1" ht="18.75" x14ac:dyDescent="0.2">
      <c r="A12" s="345" t="s">
        <v>571</v>
      </c>
      <c r="B12" s="345"/>
      <c r="C12" s="345"/>
      <c r="D12" s="280"/>
      <c r="E12" s="280"/>
      <c r="F12" s="280"/>
      <c r="G12" s="280"/>
      <c r="H12" s="280"/>
      <c r="I12" s="278"/>
      <c r="J12" s="278"/>
      <c r="K12" s="278"/>
      <c r="L12" s="278"/>
      <c r="M12" s="278"/>
      <c r="N12" s="278"/>
      <c r="O12" s="278"/>
      <c r="P12" s="278"/>
      <c r="Q12" s="278"/>
      <c r="R12" s="278"/>
      <c r="S12" s="278"/>
      <c r="T12" s="278"/>
      <c r="U12" s="278"/>
      <c r="V12" s="278"/>
    </row>
    <row r="13" spans="1:22" s="107" customFormat="1" ht="18.75" x14ac:dyDescent="0.2">
      <c r="A13" s="343" t="s">
        <v>5</v>
      </c>
      <c r="B13" s="343"/>
      <c r="C13" s="343"/>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83" customFormat="1" ht="60" customHeight="1" x14ac:dyDescent="0.2">
      <c r="A15" s="348" t="s">
        <v>572</v>
      </c>
      <c r="B15" s="348"/>
      <c r="C15" s="348"/>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343" t="s">
        <v>4</v>
      </c>
      <c r="B16" s="343"/>
      <c r="C16" s="343"/>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344" t="s">
        <v>464</v>
      </c>
      <c r="B18" s="345"/>
      <c r="C18" s="345"/>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125" t="s">
        <v>3</v>
      </c>
      <c r="B20" s="286" t="s">
        <v>64</v>
      </c>
      <c r="C20" s="287" t="s">
        <v>63</v>
      </c>
      <c r="D20" s="288"/>
      <c r="E20" s="288"/>
      <c r="F20" s="288"/>
      <c r="G20" s="288"/>
      <c r="H20" s="288"/>
      <c r="I20" s="274"/>
      <c r="J20" s="274"/>
      <c r="K20" s="274"/>
      <c r="L20" s="274"/>
      <c r="M20" s="274"/>
      <c r="N20" s="274"/>
      <c r="O20" s="274"/>
      <c r="P20" s="274"/>
      <c r="Q20" s="274"/>
      <c r="R20" s="274"/>
      <c r="S20" s="274"/>
      <c r="T20" s="289"/>
      <c r="U20" s="289"/>
      <c r="V20" s="289"/>
    </row>
    <row r="21" spans="1:22" s="283" customFormat="1" ht="16.5" customHeight="1" x14ac:dyDescent="0.2">
      <c r="A21" s="287">
        <v>1</v>
      </c>
      <c r="B21" s="286">
        <v>2</v>
      </c>
      <c r="C21" s="287">
        <v>3</v>
      </c>
      <c r="D21" s="288"/>
      <c r="E21" s="288"/>
      <c r="F21" s="288"/>
      <c r="G21" s="288"/>
      <c r="H21" s="288"/>
      <c r="I21" s="274"/>
      <c r="J21" s="274"/>
      <c r="K21" s="274"/>
      <c r="L21" s="274"/>
      <c r="M21" s="274"/>
      <c r="N21" s="274"/>
      <c r="O21" s="274"/>
      <c r="P21" s="274"/>
      <c r="Q21" s="274"/>
      <c r="R21" s="274"/>
      <c r="S21" s="274"/>
      <c r="T21" s="289"/>
      <c r="U21" s="289"/>
      <c r="V21" s="289"/>
    </row>
    <row r="22" spans="1:22" s="283" customFormat="1" ht="39" customHeight="1" x14ac:dyDescent="0.2">
      <c r="A22" s="122" t="s">
        <v>62</v>
      </c>
      <c r="B22" s="290" t="s">
        <v>322</v>
      </c>
      <c r="C22" s="124" t="s">
        <v>495</v>
      </c>
      <c r="D22" s="288"/>
      <c r="E22" s="288"/>
      <c r="F22" s="288"/>
      <c r="G22" s="288"/>
      <c r="H22" s="288"/>
      <c r="I22" s="274"/>
      <c r="J22" s="274"/>
      <c r="K22" s="274"/>
      <c r="L22" s="274"/>
      <c r="M22" s="274"/>
      <c r="N22" s="274"/>
      <c r="O22" s="274"/>
      <c r="P22" s="274"/>
      <c r="Q22" s="274"/>
      <c r="R22" s="274"/>
      <c r="S22" s="274"/>
      <c r="T22" s="289"/>
      <c r="U22" s="289"/>
      <c r="V22" s="289"/>
    </row>
    <row r="23" spans="1:22" s="283" customFormat="1" ht="63" x14ac:dyDescent="0.2">
      <c r="A23" s="122" t="s">
        <v>61</v>
      </c>
      <c r="B23" s="123" t="s">
        <v>542</v>
      </c>
      <c r="C23" s="124" t="s">
        <v>545</v>
      </c>
      <c r="D23" s="288"/>
      <c r="E23" s="288"/>
      <c r="F23" s="288"/>
      <c r="G23" s="288"/>
      <c r="H23" s="288"/>
      <c r="I23" s="274"/>
      <c r="J23" s="274"/>
      <c r="K23" s="274"/>
      <c r="L23" s="274"/>
      <c r="M23" s="274"/>
      <c r="N23" s="274"/>
      <c r="O23" s="274"/>
      <c r="P23" s="274"/>
      <c r="Q23" s="274"/>
      <c r="R23" s="274"/>
      <c r="S23" s="274"/>
      <c r="T23" s="289"/>
      <c r="U23" s="289"/>
      <c r="V23" s="289"/>
    </row>
    <row r="24" spans="1:22" s="283" customFormat="1" ht="22.5" customHeight="1" x14ac:dyDescent="0.2">
      <c r="A24" s="339"/>
      <c r="B24" s="340"/>
      <c r="C24" s="341"/>
      <c r="D24" s="288"/>
      <c r="E24" s="288"/>
      <c r="F24" s="288"/>
      <c r="G24" s="288"/>
      <c r="H24" s="288"/>
      <c r="I24" s="274"/>
      <c r="J24" s="274"/>
      <c r="K24" s="274"/>
      <c r="L24" s="274"/>
      <c r="M24" s="274"/>
      <c r="N24" s="274"/>
      <c r="O24" s="274"/>
      <c r="P24" s="274"/>
      <c r="Q24" s="274"/>
      <c r="R24" s="274"/>
      <c r="S24" s="274"/>
      <c r="T24" s="289"/>
      <c r="U24" s="289"/>
      <c r="V24" s="289"/>
    </row>
    <row r="25" spans="1:22" s="283" customFormat="1" ht="58.5" customHeight="1" x14ac:dyDescent="0.2">
      <c r="A25" s="122" t="s">
        <v>60</v>
      </c>
      <c r="B25" s="124" t="s">
        <v>413</v>
      </c>
      <c r="C25" s="125" t="s">
        <v>497</v>
      </c>
      <c r="D25" s="288"/>
      <c r="E25" s="288"/>
      <c r="F25" s="288"/>
      <c r="G25" s="288"/>
      <c r="H25" s="274"/>
      <c r="I25" s="274"/>
      <c r="J25" s="274"/>
      <c r="K25" s="274"/>
      <c r="L25" s="274"/>
      <c r="M25" s="274"/>
      <c r="N25" s="274"/>
      <c r="O25" s="274"/>
      <c r="P25" s="274"/>
      <c r="Q25" s="274"/>
      <c r="R25" s="274"/>
      <c r="S25" s="289"/>
      <c r="T25" s="289"/>
      <c r="U25" s="289"/>
      <c r="V25" s="289"/>
    </row>
    <row r="26" spans="1:22" s="283" customFormat="1" ht="42.75" customHeight="1" x14ac:dyDescent="0.2">
      <c r="A26" s="122" t="s">
        <v>59</v>
      </c>
      <c r="B26" s="124" t="s">
        <v>72</v>
      </c>
      <c r="C26" s="125" t="s">
        <v>480</v>
      </c>
      <c r="D26" s="288"/>
      <c r="E26" s="288"/>
      <c r="F26" s="288"/>
      <c r="G26" s="288"/>
      <c r="H26" s="274"/>
      <c r="I26" s="274"/>
      <c r="J26" s="274"/>
      <c r="K26" s="274"/>
      <c r="L26" s="274"/>
      <c r="M26" s="274"/>
      <c r="N26" s="274"/>
      <c r="O26" s="274"/>
      <c r="P26" s="274"/>
      <c r="Q26" s="274"/>
      <c r="R26" s="274"/>
      <c r="S26" s="289"/>
      <c r="T26" s="289"/>
      <c r="U26" s="289"/>
      <c r="V26" s="289"/>
    </row>
    <row r="27" spans="1:22" s="283" customFormat="1" ht="51.75" customHeight="1" x14ac:dyDescent="0.2">
      <c r="A27" s="122" t="s">
        <v>57</v>
      </c>
      <c r="B27" s="124" t="s">
        <v>71</v>
      </c>
      <c r="C27" s="125" t="s">
        <v>573</v>
      </c>
      <c r="D27" s="288"/>
      <c r="E27" s="288"/>
      <c r="F27" s="288"/>
      <c r="G27" s="288"/>
      <c r="H27" s="274"/>
      <c r="I27" s="274"/>
      <c r="J27" s="274"/>
      <c r="K27" s="274"/>
      <c r="L27" s="274"/>
      <c r="M27" s="274"/>
      <c r="N27" s="274"/>
      <c r="O27" s="274"/>
      <c r="P27" s="274"/>
      <c r="Q27" s="274"/>
      <c r="R27" s="274"/>
      <c r="S27" s="289"/>
      <c r="T27" s="289"/>
      <c r="U27" s="289"/>
      <c r="V27" s="289"/>
    </row>
    <row r="28" spans="1:22" s="283" customFormat="1" ht="42.75" customHeight="1" x14ac:dyDescent="0.2">
      <c r="A28" s="122" t="s">
        <v>56</v>
      </c>
      <c r="B28" s="124" t="s">
        <v>414</v>
      </c>
      <c r="C28" s="125" t="s">
        <v>482</v>
      </c>
      <c r="D28" s="288"/>
      <c r="E28" s="288"/>
      <c r="F28" s="288"/>
      <c r="G28" s="288"/>
      <c r="H28" s="274"/>
      <c r="I28" s="274"/>
      <c r="J28" s="274"/>
      <c r="K28" s="274"/>
      <c r="L28" s="274"/>
      <c r="M28" s="274"/>
      <c r="N28" s="274"/>
      <c r="O28" s="274"/>
      <c r="P28" s="274"/>
      <c r="Q28" s="274"/>
      <c r="R28" s="274"/>
      <c r="S28" s="289"/>
      <c r="T28" s="289"/>
      <c r="U28" s="289"/>
      <c r="V28" s="289"/>
    </row>
    <row r="29" spans="1:22" s="283" customFormat="1" ht="51.75" customHeight="1" x14ac:dyDescent="0.2">
      <c r="A29" s="122" t="s">
        <v>54</v>
      </c>
      <c r="B29" s="124" t="s">
        <v>415</v>
      </c>
      <c r="C29" s="125" t="s">
        <v>482</v>
      </c>
      <c r="D29" s="288"/>
      <c r="E29" s="288"/>
      <c r="F29" s="288"/>
      <c r="G29" s="288"/>
      <c r="H29" s="274"/>
      <c r="I29" s="274"/>
      <c r="J29" s="274"/>
      <c r="K29" s="274"/>
      <c r="L29" s="274"/>
      <c r="M29" s="274"/>
      <c r="N29" s="274"/>
      <c r="O29" s="274"/>
      <c r="P29" s="274"/>
      <c r="Q29" s="274"/>
      <c r="R29" s="274"/>
      <c r="S29" s="289"/>
      <c r="T29" s="289"/>
      <c r="U29" s="289"/>
      <c r="V29" s="289"/>
    </row>
    <row r="30" spans="1:22" s="283" customFormat="1" ht="51.75" customHeight="1" x14ac:dyDescent="0.2">
      <c r="A30" s="122" t="s">
        <v>52</v>
      </c>
      <c r="B30" s="124" t="s">
        <v>416</v>
      </c>
      <c r="C30" s="125" t="s">
        <v>482</v>
      </c>
      <c r="D30" s="288"/>
      <c r="E30" s="288"/>
      <c r="F30" s="288"/>
      <c r="G30" s="288"/>
      <c r="H30" s="274"/>
      <c r="I30" s="274"/>
      <c r="J30" s="274"/>
      <c r="K30" s="274"/>
      <c r="L30" s="274"/>
      <c r="M30" s="274"/>
      <c r="N30" s="274"/>
      <c r="O30" s="274"/>
      <c r="P30" s="274"/>
      <c r="Q30" s="274"/>
      <c r="R30" s="274"/>
      <c r="S30" s="289"/>
      <c r="T30" s="289"/>
      <c r="U30" s="289"/>
      <c r="V30" s="289"/>
    </row>
    <row r="31" spans="1:22" s="283" customFormat="1" ht="51.75" customHeight="1" x14ac:dyDescent="0.2">
      <c r="A31" s="122" t="s">
        <v>70</v>
      </c>
      <c r="B31" s="124" t="s">
        <v>417</v>
      </c>
      <c r="C31" s="125" t="s">
        <v>482</v>
      </c>
      <c r="D31" s="288"/>
      <c r="E31" s="288"/>
      <c r="F31" s="288"/>
      <c r="G31" s="288"/>
      <c r="H31" s="274"/>
      <c r="I31" s="274"/>
      <c r="J31" s="274"/>
      <c r="K31" s="274"/>
      <c r="L31" s="274"/>
      <c r="M31" s="274"/>
      <c r="N31" s="274"/>
      <c r="O31" s="274"/>
      <c r="P31" s="274"/>
      <c r="Q31" s="274"/>
      <c r="R31" s="274"/>
      <c r="S31" s="289"/>
      <c r="T31" s="289"/>
      <c r="U31" s="289"/>
      <c r="V31" s="289"/>
    </row>
    <row r="32" spans="1:22" s="283" customFormat="1" ht="51.75" customHeight="1" x14ac:dyDescent="0.2">
      <c r="A32" s="122" t="s">
        <v>68</v>
      </c>
      <c r="B32" s="124" t="s">
        <v>418</v>
      </c>
      <c r="C32" s="125" t="s">
        <v>482</v>
      </c>
      <c r="D32" s="288"/>
      <c r="E32" s="288"/>
      <c r="F32" s="288"/>
      <c r="G32" s="288"/>
      <c r="H32" s="274"/>
      <c r="I32" s="274"/>
      <c r="J32" s="274"/>
      <c r="K32" s="274"/>
      <c r="L32" s="274"/>
      <c r="M32" s="274"/>
      <c r="N32" s="274"/>
      <c r="O32" s="274"/>
      <c r="P32" s="274"/>
      <c r="Q32" s="274"/>
      <c r="R32" s="274"/>
      <c r="S32" s="289"/>
      <c r="T32" s="289"/>
      <c r="U32" s="289"/>
      <c r="V32" s="289"/>
    </row>
    <row r="33" spans="1:22" s="283" customFormat="1" ht="101.25" customHeight="1" x14ac:dyDescent="0.2">
      <c r="A33" s="122" t="s">
        <v>67</v>
      </c>
      <c r="B33" s="124" t="s">
        <v>419</v>
      </c>
      <c r="C33" s="125" t="s">
        <v>541</v>
      </c>
      <c r="D33" s="288"/>
      <c r="E33" s="288"/>
      <c r="F33" s="288"/>
      <c r="G33" s="288"/>
      <c r="H33" s="274"/>
      <c r="I33" s="274"/>
      <c r="J33" s="274"/>
      <c r="K33" s="274"/>
      <c r="L33" s="274"/>
      <c r="M33" s="274"/>
      <c r="N33" s="274"/>
      <c r="O33" s="274"/>
      <c r="P33" s="274"/>
      <c r="Q33" s="274"/>
      <c r="R33" s="274"/>
      <c r="S33" s="289"/>
      <c r="T33" s="289"/>
      <c r="U33" s="289"/>
      <c r="V33" s="289"/>
    </row>
    <row r="34" spans="1:22" ht="111" customHeight="1" x14ac:dyDescent="0.25">
      <c r="A34" s="122" t="s">
        <v>433</v>
      </c>
      <c r="B34" s="124" t="s">
        <v>420</v>
      </c>
      <c r="C34" s="125" t="s">
        <v>482</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122" t="s">
        <v>423</v>
      </c>
      <c r="B35" s="124" t="s">
        <v>69</v>
      </c>
      <c r="C35" s="125" t="s">
        <v>482</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122" t="s">
        <v>434</v>
      </c>
      <c r="B36" s="124" t="s">
        <v>421</v>
      </c>
      <c r="C36" s="125" t="s">
        <v>482</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122" t="s">
        <v>424</v>
      </c>
      <c r="B37" s="124" t="s">
        <v>422</v>
      </c>
      <c r="C37" s="125" t="s">
        <v>559</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122" t="s">
        <v>435</v>
      </c>
      <c r="B38" s="124" t="s">
        <v>225</v>
      </c>
      <c r="C38" s="125" t="s">
        <v>482</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39"/>
      <c r="B39" s="340"/>
      <c r="C39" s="341"/>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122" t="s">
        <v>425</v>
      </c>
      <c r="B40" s="124" t="s">
        <v>476</v>
      </c>
      <c r="C40" s="267" t="str">
        <f>CONCATENATE("Фтз=",ROUND('6.2. Паспорт фин осв ввод'!C24,2)," млн рублей; Фит=",ROUND('6.2. Паспорт фин осв ввод'!C24,2)," млн рублей")</f>
        <v>Фтз=42,17 млн рублей; Фит=42,17 млн рублей</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122" t="s">
        <v>436</v>
      </c>
      <c r="B41" s="124" t="s">
        <v>459</v>
      </c>
      <c r="C41" s="125" t="s">
        <v>496</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122" t="s">
        <v>426</v>
      </c>
      <c r="B42" s="124" t="s">
        <v>473</v>
      </c>
      <c r="C42" s="125" t="s">
        <v>496</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122" t="s">
        <v>439</v>
      </c>
      <c r="B43" s="124" t="s">
        <v>440</v>
      </c>
      <c r="C43" s="125" t="s">
        <v>497</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122" t="s">
        <v>427</v>
      </c>
      <c r="B44" s="124" t="s">
        <v>465</v>
      </c>
      <c r="C44" s="125" t="s">
        <v>497</v>
      </c>
      <c r="D44" s="291"/>
      <c r="E44" s="291"/>
      <c r="F44" s="291"/>
      <c r="G44" s="291"/>
      <c r="H44" s="291"/>
      <c r="I44" s="291"/>
      <c r="J44" s="291"/>
      <c r="K44" s="291"/>
      <c r="L44" s="291"/>
      <c r="M44" s="291"/>
      <c r="N44" s="291"/>
      <c r="O44" s="291"/>
      <c r="P44" s="291"/>
      <c r="Q44" s="291"/>
      <c r="R44" s="291"/>
      <c r="S44" s="291"/>
      <c r="T44" s="291"/>
      <c r="U44" s="291"/>
      <c r="V44" s="291"/>
    </row>
    <row r="45" spans="1:22" ht="120" customHeight="1" x14ac:dyDescent="0.25">
      <c r="A45" s="122" t="s">
        <v>460</v>
      </c>
      <c r="B45" s="124" t="s">
        <v>466</v>
      </c>
      <c r="C45" s="125" t="s">
        <v>497</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122" t="s">
        <v>428</v>
      </c>
      <c r="B46" s="124" t="s">
        <v>467</v>
      </c>
      <c r="C46" s="125" t="s">
        <v>577</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39"/>
      <c r="B47" s="340"/>
      <c r="C47" s="341"/>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122" t="s">
        <v>461</v>
      </c>
      <c r="B48" s="124" t="s">
        <v>474</v>
      </c>
      <c r="C48" s="293" t="str">
        <f>CONCATENATE(ROUND('6.2. Паспорт фин осв ввод'!AC24,2)," млн рублей")</f>
        <v>0 млн рублей</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122" t="s">
        <v>429</v>
      </c>
      <c r="B49" s="124" t="s">
        <v>475</v>
      </c>
      <c r="C49" s="293" t="str">
        <f>CONCATENATE(ROUND('6.2. Паспорт фин осв ввод'!AC30,2)," млн рублей")</f>
        <v>0 млн рублей</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I38" sqref="I38"/>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19" width="9" style="22" customWidth="1"/>
    <col min="20"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T1" s="22"/>
      <c r="U1" s="22"/>
      <c r="AC1" s="5" t="s">
        <v>66</v>
      </c>
    </row>
    <row r="2" spans="1:29" ht="18.75" x14ac:dyDescent="0.3">
      <c r="A2" s="22"/>
      <c r="B2" s="22"/>
      <c r="C2" s="22"/>
      <c r="D2" s="22"/>
      <c r="E2" s="22"/>
      <c r="F2" s="22"/>
      <c r="T2" s="22"/>
      <c r="U2" s="22"/>
      <c r="AC2" s="1" t="s">
        <v>8</v>
      </c>
    </row>
    <row r="3" spans="1:29" ht="18.75" x14ac:dyDescent="0.3">
      <c r="A3" s="22"/>
      <c r="B3" s="22"/>
      <c r="C3" s="22"/>
      <c r="D3" s="22"/>
      <c r="E3" s="22"/>
      <c r="F3" s="22"/>
      <c r="T3" s="22"/>
      <c r="U3" s="22"/>
      <c r="AC3" s="1" t="s">
        <v>65</v>
      </c>
    </row>
    <row r="4" spans="1:29" ht="18.75" customHeight="1" x14ac:dyDescent="0.25">
      <c r="A4" s="342" t="s">
        <v>553</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22"/>
      <c r="B5" s="22"/>
      <c r="C5" s="22"/>
      <c r="D5" s="22"/>
      <c r="E5" s="22"/>
      <c r="F5" s="22"/>
      <c r="T5" s="22"/>
      <c r="U5" s="22"/>
      <c r="AC5" s="1"/>
    </row>
    <row r="6" spans="1:29"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29" ht="18.75" x14ac:dyDescent="0.25">
      <c r="A7" s="109"/>
      <c r="B7" s="109"/>
      <c r="C7" s="109"/>
      <c r="D7" s="109"/>
      <c r="E7" s="109"/>
      <c r="F7" s="109"/>
      <c r="G7" s="109"/>
      <c r="H7" s="109"/>
      <c r="I7" s="109"/>
      <c r="J7" s="109"/>
      <c r="K7" s="109"/>
      <c r="L7" s="109"/>
      <c r="M7" s="109"/>
      <c r="N7" s="109"/>
      <c r="O7" s="109"/>
      <c r="P7" s="109"/>
      <c r="Q7" s="109"/>
      <c r="R7" s="143"/>
      <c r="S7" s="143"/>
      <c r="T7" s="143"/>
      <c r="U7" s="143"/>
      <c r="V7" s="143"/>
      <c r="W7" s="143"/>
      <c r="X7" s="143"/>
      <c r="Y7" s="143"/>
      <c r="Z7" s="143"/>
      <c r="AA7" s="143"/>
      <c r="AB7" s="143"/>
      <c r="AC7" s="143"/>
    </row>
    <row r="8" spans="1:29" x14ac:dyDescent="0.25">
      <c r="A8" s="420" t="str">
        <f>'1. паспорт местоположение'!A9:C9</f>
        <v>Акционерное общество "Россети Янтарь"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09"/>
      <c r="B10" s="109"/>
      <c r="C10" s="109"/>
      <c r="D10" s="109"/>
      <c r="E10" s="109"/>
      <c r="F10" s="109"/>
      <c r="G10" s="109"/>
      <c r="H10" s="109"/>
      <c r="I10" s="109"/>
      <c r="J10" s="109"/>
      <c r="K10" s="109"/>
      <c r="L10" s="109"/>
      <c r="M10" s="109"/>
      <c r="N10" s="109"/>
      <c r="O10" s="109"/>
      <c r="P10" s="109"/>
      <c r="Q10" s="109"/>
      <c r="R10" s="143"/>
      <c r="S10" s="143"/>
      <c r="T10" s="143"/>
      <c r="U10" s="143"/>
      <c r="V10" s="143"/>
      <c r="W10" s="143"/>
      <c r="X10" s="143"/>
      <c r="Y10" s="143"/>
      <c r="Z10" s="143"/>
      <c r="AA10" s="143"/>
      <c r="AB10" s="143"/>
      <c r="AC10" s="143"/>
    </row>
    <row r="11" spans="1:29" x14ac:dyDescent="0.25">
      <c r="A11" s="420" t="str">
        <f>'1. паспорт местоположение'!A12:C12</f>
        <v>N_181-23</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30"/>
      <c r="B13" s="130"/>
      <c r="C13" s="130"/>
      <c r="D13" s="130"/>
      <c r="E13" s="130"/>
      <c r="F13" s="130"/>
      <c r="G13" s="130"/>
      <c r="H13" s="130"/>
      <c r="I13" s="130"/>
      <c r="J13" s="130"/>
      <c r="K13" s="130"/>
      <c r="L13" s="130"/>
      <c r="M13" s="130"/>
      <c r="N13" s="130"/>
      <c r="O13" s="130"/>
      <c r="P13" s="130"/>
      <c r="Q13" s="130"/>
      <c r="R13" s="34"/>
      <c r="S13" s="34"/>
      <c r="T13" s="34"/>
      <c r="U13" s="34"/>
      <c r="V13" s="34"/>
      <c r="W13" s="34"/>
      <c r="X13" s="34"/>
      <c r="Y13" s="34"/>
      <c r="Z13" s="34"/>
      <c r="AA13" s="34"/>
      <c r="AB13" s="34"/>
      <c r="AC13" s="34"/>
    </row>
    <row r="14" spans="1:29" x14ac:dyDescent="0.25">
      <c r="A14" s="425" t="str">
        <f>'1. паспорт местоположение'!A15:C15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22"/>
      <c r="T17" s="22"/>
      <c r="U17" s="22"/>
      <c r="V17" s="22"/>
      <c r="W17" s="22"/>
      <c r="X17" s="22"/>
      <c r="Y17" s="22"/>
      <c r="Z17" s="22"/>
      <c r="AA17" s="22"/>
      <c r="AB17" s="22"/>
    </row>
    <row r="18" spans="1:32" x14ac:dyDescent="0.25">
      <c r="A18" s="427" t="s">
        <v>449</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22"/>
      <c r="B19" s="22"/>
      <c r="C19" s="22"/>
      <c r="D19" s="22"/>
      <c r="E19" s="22"/>
      <c r="F19" s="22"/>
      <c r="T19" s="22"/>
      <c r="U19" s="22"/>
      <c r="V19" s="22"/>
      <c r="W19" s="22"/>
      <c r="X19" s="22"/>
      <c r="Y19" s="22"/>
      <c r="Z19" s="22"/>
      <c r="AA19" s="22"/>
      <c r="AB19" s="22"/>
    </row>
    <row r="20" spans="1:32" ht="33" customHeight="1" x14ac:dyDescent="0.25">
      <c r="A20" s="428" t="s">
        <v>181</v>
      </c>
      <c r="B20" s="428" t="s">
        <v>180</v>
      </c>
      <c r="C20" s="412" t="s">
        <v>179</v>
      </c>
      <c r="D20" s="412"/>
      <c r="E20" s="431" t="s">
        <v>178</v>
      </c>
      <c r="F20" s="431"/>
      <c r="G20" s="432" t="s">
        <v>579</v>
      </c>
      <c r="H20" s="422" t="s">
        <v>562</v>
      </c>
      <c r="I20" s="423"/>
      <c r="J20" s="423"/>
      <c r="K20" s="423"/>
      <c r="L20" s="422" t="s">
        <v>563</v>
      </c>
      <c r="M20" s="423"/>
      <c r="N20" s="423"/>
      <c r="O20" s="423"/>
      <c r="P20" s="422" t="s">
        <v>564</v>
      </c>
      <c r="Q20" s="423"/>
      <c r="R20" s="423"/>
      <c r="S20" s="423"/>
      <c r="T20" s="422" t="s">
        <v>565</v>
      </c>
      <c r="U20" s="423"/>
      <c r="V20" s="423"/>
      <c r="W20" s="423"/>
      <c r="X20" s="422" t="s">
        <v>566</v>
      </c>
      <c r="Y20" s="423"/>
      <c r="Z20" s="423"/>
      <c r="AA20" s="423"/>
      <c r="AB20" s="435" t="s">
        <v>177</v>
      </c>
      <c r="AC20" s="435"/>
      <c r="AD20" s="33"/>
      <c r="AE20" s="33"/>
      <c r="AF20" s="33"/>
    </row>
    <row r="21" spans="1:32" ht="99.75" customHeight="1" x14ac:dyDescent="0.25">
      <c r="A21" s="429"/>
      <c r="B21" s="429"/>
      <c r="C21" s="412"/>
      <c r="D21" s="412"/>
      <c r="E21" s="431"/>
      <c r="F21" s="431"/>
      <c r="G21" s="433"/>
      <c r="H21" s="421" t="s">
        <v>2</v>
      </c>
      <c r="I21" s="421"/>
      <c r="J21" s="421" t="s">
        <v>9</v>
      </c>
      <c r="K21" s="421"/>
      <c r="L21" s="421" t="s">
        <v>2</v>
      </c>
      <c r="M21" s="421"/>
      <c r="N21" s="421" t="s">
        <v>9</v>
      </c>
      <c r="O21" s="421"/>
      <c r="P21" s="421" t="s">
        <v>2</v>
      </c>
      <c r="Q21" s="421"/>
      <c r="R21" s="421" t="s">
        <v>9</v>
      </c>
      <c r="S21" s="421"/>
      <c r="T21" s="421" t="s">
        <v>2</v>
      </c>
      <c r="U21" s="421"/>
      <c r="V21" s="421" t="s">
        <v>9</v>
      </c>
      <c r="W21" s="421"/>
      <c r="X21" s="421" t="s">
        <v>2</v>
      </c>
      <c r="Y21" s="421"/>
      <c r="Z21" s="421" t="s">
        <v>9</v>
      </c>
      <c r="AA21" s="421"/>
      <c r="AB21" s="435"/>
      <c r="AC21" s="435"/>
    </row>
    <row r="22" spans="1:32" ht="89.25" customHeight="1" x14ac:dyDescent="0.25">
      <c r="A22" s="430"/>
      <c r="B22" s="430"/>
      <c r="C22" s="322" t="s">
        <v>2</v>
      </c>
      <c r="D22" s="322" t="s">
        <v>176</v>
      </c>
      <c r="E22" s="332" t="s">
        <v>567</v>
      </c>
      <c r="F22" s="470" t="s">
        <v>591</v>
      </c>
      <c r="G22" s="434"/>
      <c r="H22" s="333" t="s">
        <v>430</v>
      </c>
      <c r="I22" s="333" t="s">
        <v>431</v>
      </c>
      <c r="J22" s="333" t="s">
        <v>430</v>
      </c>
      <c r="K22" s="333" t="s">
        <v>431</v>
      </c>
      <c r="L22" s="333" t="s">
        <v>430</v>
      </c>
      <c r="M22" s="333" t="s">
        <v>431</v>
      </c>
      <c r="N22" s="333" t="s">
        <v>430</v>
      </c>
      <c r="O22" s="333" t="s">
        <v>431</v>
      </c>
      <c r="P22" s="333" t="s">
        <v>430</v>
      </c>
      <c r="Q22" s="333" t="s">
        <v>431</v>
      </c>
      <c r="R22" s="333" t="s">
        <v>430</v>
      </c>
      <c r="S22" s="333" t="s">
        <v>431</v>
      </c>
      <c r="T22" s="333" t="s">
        <v>430</v>
      </c>
      <c r="U22" s="333" t="s">
        <v>431</v>
      </c>
      <c r="V22" s="333" t="s">
        <v>430</v>
      </c>
      <c r="W22" s="333" t="s">
        <v>431</v>
      </c>
      <c r="X22" s="333" t="s">
        <v>430</v>
      </c>
      <c r="Y22" s="333" t="s">
        <v>431</v>
      </c>
      <c r="Z22" s="333" t="s">
        <v>430</v>
      </c>
      <c r="AA22" s="333" t="s">
        <v>431</v>
      </c>
      <c r="AB22" s="334" t="s">
        <v>2</v>
      </c>
      <c r="AC22" s="334" t="s">
        <v>9</v>
      </c>
    </row>
    <row r="23" spans="1:32" ht="19.5" customHeight="1" x14ac:dyDescent="0.25">
      <c r="A23" s="101">
        <v>1</v>
      </c>
      <c r="B23" s="101">
        <f>A23+1</f>
        <v>2</v>
      </c>
      <c r="C23" s="321">
        <v>3</v>
      </c>
      <c r="D23" s="321">
        <v>4</v>
      </c>
      <c r="E23" s="321">
        <v>5</v>
      </c>
      <c r="F23" s="471">
        <v>6</v>
      </c>
      <c r="G23" s="321">
        <v>7</v>
      </c>
      <c r="H23" s="321">
        <v>8</v>
      </c>
      <c r="I23" s="321">
        <v>9</v>
      </c>
      <c r="J23" s="321">
        <v>10</v>
      </c>
      <c r="K23" s="321">
        <v>11</v>
      </c>
      <c r="L23" s="321">
        <v>12</v>
      </c>
      <c r="M23" s="321">
        <v>13</v>
      </c>
      <c r="N23" s="321">
        <v>14</v>
      </c>
      <c r="O23" s="321">
        <v>15</v>
      </c>
      <c r="P23" s="321">
        <v>16</v>
      </c>
      <c r="Q23" s="321">
        <v>17</v>
      </c>
      <c r="R23" s="321">
        <v>18</v>
      </c>
      <c r="S23" s="321">
        <v>19</v>
      </c>
      <c r="T23" s="321">
        <v>20</v>
      </c>
      <c r="U23" s="321">
        <v>21</v>
      </c>
      <c r="V23" s="321">
        <v>22</v>
      </c>
      <c r="W23" s="321">
        <v>23</v>
      </c>
      <c r="X23" s="321">
        <v>24</v>
      </c>
      <c r="Y23" s="321">
        <v>25</v>
      </c>
      <c r="Z23" s="321">
        <v>26</v>
      </c>
      <c r="AA23" s="321">
        <v>27</v>
      </c>
      <c r="AB23" s="321">
        <v>28</v>
      </c>
      <c r="AC23" s="321">
        <v>29</v>
      </c>
    </row>
    <row r="24" spans="1:32" ht="47.25" x14ac:dyDescent="0.25">
      <c r="A24" s="31">
        <v>1</v>
      </c>
      <c r="B24" s="30" t="s">
        <v>175</v>
      </c>
      <c r="C24" s="318">
        <f>SUM(C25:C29)</f>
        <v>42.167154379999999</v>
      </c>
      <c r="D24" s="335">
        <f t="shared" ref="D24:F24" si="0">SUM(D25:D29)</f>
        <v>0</v>
      </c>
      <c r="E24" s="336">
        <f t="shared" si="0"/>
        <v>42.167154379999999</v>
      </c>
      <c r="F24" s="472">
        <f t="shared" si="0"/>
        <v>42.167154379999999</v>
      </c>
      <c r="G24" s="265">
        <f t="shared" ref="G24" si="1">SUM(G25:G29)</f>
        <v>0</v>
      </c>
      <c r="H24" s="265">
        <f t="shared" ref="H24:AA24" si="2">SUM(H25:H29)</f>
        <v>1.2580253400000001</v>
      </c>
      <c r="I24" s="265">
        <f t="shared" ref="I24" si="3">SUM(I25:I29)</f>
        <v>0</v>
      </c>
      <c r="J24" s="265">
        <f t="shared" ref="J24" si="4">SUM(J25:J29)</f>
        <v>0</v>
      </c>
      <c r="K24" s="265">
        <f t="shared" si="2"/>
        <v>0</v>
      </c>
      <c r="L24" s="265">
        <f t="shared" si="2"/>
        <v>24.98453949</v>
      </c>
      <c r="M24" s="265">
        <f t="shared" si="2"/>
        <v>0</v>
      </c>
      <c r="N24" s="265">
        <f t="shared" ref="N24" si="5">SUM(N25:N29)</f>
        <v>0</v>
      </c>
      <c r="O24" s="265">
        <f t="shared" si="2"/>
        <v>0</v>
      </c>
      <c r="P24" s="265">
        <f t="shared" si="2"/>
        <v>15.92458955</v>
      </c>
      <c r="Q24" s="265">
        <f t="shared" si="2"/>
        <v>0</v>
      </c>
      <c r="R24" s="265">
        <f t="shared" ref="R24" si="6">SUM(R25:R29)</f>
        <v>0</v>
      </c>
      <c r="S24" s="265">
        <f t="shared" si="2"/>
        <v>0</v>
      </c>
      <c r="T24" s="265">
        <f t="shared" si="2"/>
        <v>0</v>
      </c>
      <c r="U24" s="265">
        <f t="shared" si="2"/>
        <v>0</v>
      </c>
      <c r="V24" s="265">
        <f t="shared" si="2"/>
        <v>0</v>
      </c>
      <c r="W24" s="265">
        <f t="shared" si="2"/>
        <v>0</v>
      </c>
      <c r="X24" s="265">
        <f t="shared" si="2"/>
        <v>0</v>
      </c>
      <c r="Y24" s="265">
        <f t="shared" si="2"/>
        <v>0</v>
      </c>
      <c r="Z24" s="265">
        <f t="shared" si="2"/>
        <v>0</v>
      </c>
      <c r="AA24" s="265">
        <f t="shared" si="2"/>
        <v>0</v>
      </c>
      <c r="AB24" s="265">
        <f>H24+L24+P24+T24+X24</f>
        <v>42.167154379999999</v>
      </c>
      <c r="AC24" s="316">
        <f>J24+N24+R24+V24+Z24</f>
        <v>0</v>
      </c>
    </row>
    <row r="25" spans="1:32" x14ac:dyDescent="0.25">
      <c r="A25" s="29" t="s">
        <v>174</v>
      </c>
      <c r="B25" s="7" t="s">
        <v>173</v>
      </c>
      <c r="C25" s="319">
        <v>0</v>
      </c>
      <c r="D25" s="337">
        <v>0</v>
      </c>
      <c r="E25" s="338">
        <f>C25</f>
        <v>0</v>
      </c>
      <c r="F25" s="472">
        <f>E25-G25-J25</f>
        <v>0</v>
      </c>
      <c r="G25" s="317">
        <v>0</v>
      </c>
      <c r="H25" s="317">
        <v>0</v>
      </c>
      <c r="I25" s="317">
        <v>0</v>
      </c>
      <c r="J25" s="317">
        <v>0</v>
      </c>
      <c r="K25" s="317">
        <v>0</v>
      </c>
      <c r="L25" s="317">
        <v>0</v>
      </c>
      <c r="M25" s="317">
        <v>0</v>
      </c>
      <c r="N25" s="317">
        <v>0</v>
      </c>
      <c r="O25" s="317">
        <v>0</v>
      </c>
      <c r="P25" s="317">
        <v>0</v>
      </c>
      <c r="Q25" s="317">
        <v>0</v>
      </c>
      <c r="R25" s="317">
        <v>0</v>
      </c>
      <c r="S25" s="317">
        <v>0</v>
      </c>
      <c r="T25" s="317">
        <v>0</v>
      </c>
      <c r="U25" s="317">
        <v>0</v>
      </c>
      <c r="V25" s="317">
        <v>0</v>
      </c>
      <c r="W25" s="317">
        <v>0</v>
      </c>
      <c r="X25" s="317">
        <v>0</v>
      </c>
      <c r="Y25" s="317">
        <v>0</v>
      </c>
      <c r="Z25" s="317">
        <v>0</v>
      </c>
      <c r="AA25" s="317">
        <v>0</v>
      </c>
      <c r="AB25" s="265">
        <f t="shared" ref="AB25:AB64" si="7">H25+L25+P25+T25+X25</f>
        <v>0</v>
      </c>
      <c r="AC25" s="316">
        <f t="shared" ref="AC25:AC64" si="8">J25+N25+R25+V25+Z25</f>
        <v>0</v>
      </c>
    </row>
    <row r="26" spans="1:32" x14ac:dyDescent="0.25">
      <c r="A26" s="29" t="s">
        <v>172</v>
      </c>
      <c r="B26" s="7" t="s">
        <v>171</v>
      </c>
      <c r="C26" s="319">
        <v>0</v>
      </c>
      <c r="D26" s="337">
        <v>0</v>
      </c>
      <c r="E26" s="338">
        <f>C26</f>
        <v>0</v>
      </c>
      <c r="F26" s="472">
        <f t="shared" ref="F26:F64" si="9">E26-G26-J26</f>
        <v>0</v>
      </c>
      <c r="G26" s="317">
        <v>0</v>
      </c>
      <c r="H26" s="317">
        <v>0</v>
      </c>
      <c r="I26" s="317">
        <v>0</v>
      </c>
      <c r="J26" s="317">
        <v>0</v>
      </c>
      <c r="K26" s="317">
        <v>0</v>
      </c>
      <c r="L26" s="317">
        <v>0</v>
      </c>
      <c r="M26" s="317">
        <v>0</v>
      </c>
      <c r="N26" s="317">
        <v>0</v>
      </c>
      <c r="O26" s="317">
        <v>0</v>
      </c>
      <c r="P26" s="317">
        <v>0</v>
      </c>
      <c r="Q26" s="317">
        <v>0</v>
      </c>
      <c r="R26" s="317">
        <v>0</v>
      </c>
      <c r="S26" s="317">
        <v>0</v>
      </c>
      <c r="T26" s="317">
        <v>0</v>
      </c>
      <c r="U26" s="317">
        <v>0</v>
      </c>
      <c r="V26" s="317">
        <v>0</v>
      </c>
      <c r="W26" s="317">
        <v>0</v>
      </c>
      <c r="X26" s="317">
        <v>0</v>
      </c>
      <c r="Y26" s="317">
        <v>0</v>
      </c>
      <c r="Z26" s="317">
        <v>0</v>
      </c>
      <c r="AA26" s="317">
        <v>0</v>
      </c>
      <c r="AB26" s="265">
        <f t="shared" si="7"/>
        <v>0</v>
      </c>
      <c r="AC26" s="316">
        <f t="shared" si="8"/>
        <v>0</v>
      </c>
    </row>
    <row r="27" spans="1:32" ht="31.5" x14ac:dyDescent="0.25">
      <c r="A27" s="29" t="s">
        <v>170</v>
      </c>
      <c r="B27" s="7" t="s">
        <v>386</v>
      </c>
      <c r="C27" s="319">
        <v>42.167154379999999</v>
      </c>
      <c r="D27" s="337">
        <v>0</v>
      </c>
      <c r="E27" s="338">
        <f>C27</f>
        <v>42.167154379999999</v>
      </c>
      <c r="F27" s="472">
        <f t="shared" si="9"/>
        <v>42.167154379999999</v>
      </c>
      <c r="G27" s="317">
        <v>0</v>
      </c>
      <c r="H27" s="317">
        <v>1.2580253400000001</v>
      </c>
      <c r="I27" s="317">
        <v>0</v>
      </c>
      <c r="J27" s="317">
        <v>0</v>
      </c>
      <c r="K27" s="317">
        <v>0</v>
      </c>
      <c r="L27" s="317">
        <v>24.98453949</v>
      </c>
      <c r="M27" s="317">
        <v>0</v>
      </c>
      <c r="N27" s="317">
        <v>0</v>
      </c>
      <c r="O27" s="317">
        <v>0</v>
      </c>
      <c r="P27" s="317">
        <v>15.92458955</v>
      </c>
      <c r="Q27" s="317">
        <v>0</v>
      </c>
      <c r="R27" s="317">
        <v>0</v>
      </c>
      <c r="S27" s="317">
        <v>0</v>
      </c>
      <c r="T27" s="317">
        <v>0</v>
      </c>
      <c r="U27" s="317">
        <v>0</v>
      </c>
      <c r="V27" s="317">
        <v>0</v>
      </c>
      <c r="W27" s="317">
        <v>0</v>
      </c>
      <c r="X27" s="317">
        <v>0</v>
      </c>
      <c r="Y27" s="317">
        <v>0</v>
      </c>
      <c r="Z27" s="317">
        <v>0</v>
      </c>
      <c r="AA27" s="317">
        <v>0</v>
      </c>
      <c r="AB27" s="265">
        <f t="shared" si="7"/>
        <v>42.167154379999999</v>
      </c>
      <c r="AC27" s="316">
        <f t="shared" si="8"/>
        <v>0</v>
      </c>
    </row>
    <row r="28" spans="1:32" x14ac:dyDescent="0.25">
      <c r="A28" s="29" t="s">
        <v>169</v>
      </c>
      <c r="B28" s="7" t="s">
        <v>481</v>
      </c>
      <c r="C28" s="319">
        <v>0</v>
      </c>
      <c r="D28" s="337">
        <v>0</v>
      </c>
      <c r="E28" s="338">
        <f>C28</f>
        <v>0</v>
      </c>
      <c r="F28" s="472">
        <f t="shared" si="9"/>
        <v>0</v>
      </c>
      <c r="G28" s="317">
        <v>0</v>
      </c>
      <c r="H28" s="317">
        <v>0</v>
      </c>
      <c r="I28" s="317">
        <v>0</v>
      </c>
      <c r="J28" s="317">
        <v>0</v>
      </c>
      <c r="K28" s="317">
        <v>0</v>
      </c>
      <c r="L28" s="317">
        <v>0</v>
      </c>
      <c r="M28" s="317">
        <v>0</v>
      </c>
      <c r="N28" s="317">
        <v>0</v>
      </c>
      <c r="O28" s="317">
        <v>0</v>
      </c>
      <c r="P28" s="317">
        <v>0</v>
      </c>
      <c r="Q28" s="317">
        <v>0</v>
      </c>
      <c r="R28" s="317">
        <v>0</v>
      </c>
      <c r="S28" s="317">
        <v>0</v>
      </c>
      <c r="T28" s="317">
        <v>0</v>
      </c>
      <c r="U28" s="317">
        <v>0</v>
      </c>
      <c r="V28" s="317">
        <v>0</v>
      </c>
      <c r="W28" s="317">
        <v>0</v>
      </c>
      <c r="X28" s="317">
        <v>0</v>
      </c>
      <c r="Y28" s="317">
        <v>0</v>
      </c>
      <c r="Z28" s="317">
        <v>0</v>
      </c>
      <c r="AA28" s="317">
        <v>0</v>
      </c>
      <c r="AB28" s="265">
        <f t="shared" si="7"/>
        <v>0</v>
      </c>
      <c r="AC28" s="316">
        <f t="shared" si="8"/>
        <v>0</v>
      </c>
    </row>
    <row r="29" spans="1:32" x14ac:dyDescent="0.25">
      <c r="A29" s="29" t="s">
        <v>168</v>
      </c>
      <c r="B29" s="32" t="s">
        <v>167</v>
      </c>
      <c r="C29" s="319">
        <v>0</v>
      </c>
      <c r="D29" s="337">
        <v>0</v>
      </c>
      <c r="E29" s="338">
        <f>C29</f>
        <v>0</v>
      </c>
      <c r="F29" s="472">
        <f t="shared" si="9"/>
        <v>0</v>
      </c>
      <c r="G29" s="317">
        <v>0</v>
      </c>
      <c r="H29" s="317">
        <v>0</v>
      </c>
      <c r="I29" s="317">
        <v>0</v>
      </c>
      <c r="J29" s="317">
        <v>0</v>
      </c>
      <c r="K29" s="317">
        <v>0</v>
      </c>
      <c r="L29" s="317">
        <v>0</v>
      </c>
      <c r="M29" s="317">
        <v>0</v>
      </c>
      <c r="N29" s="317">
        <v>0</v>
      </c>
      <c r="O29" s="317">
        <v>0</v>
      </c>
      <c r="P29" s="317">
        <v>0</v>
      </c>
      <c r="Q29" s="317">
        <v>0</v>
      </c>
      <c r="R29" s="317">
        <v>0</v>
      </c>
      <c r="S29" s="317">
        <v>0</v>
      </c>
      <c r="T29" s="317">
        <v>0</v>
      </c>
      <c r="U29" s="317">
        <v>0</v>
      </c>
      <c r="V29" s="317">
        <v>0</v>
      </c>
      <c r="W29" s="317">
        <v>0</v>
      </c>
      <c r="X29" s="317">
        <v>0</v>
      </c>
      <c r="Y29" s="317">
        <v>0</v>
      </c>
      <c r="Z29" s="317">
        <v>0</v>
      </c>
      <c r="AA29" s="317">
        <v>0</v>
      </c>
      <c r="AB29" s="265">
        <f t="shared" si="7"/>
        <v>0</v>
      </c>
      <c r="AC29" s="316">
        <f t="shared" si="8"/>
        <v>0</v>
      </c>
    </row>
    <row r="30" spans="1:32" ht="47.25" x14ac:dyDescent="0.25">
      <c r="A30" s="31" t="s">
        <v>61</v>
      </c>
      <c r="B30" s="30" t="s">
        <v>166</v>
      </c>
      <c r="C30" s="265">
        <f>SUM(C31:C34)</f>
        <v>35.139295320000002</v>
      </c>
      <c r="D30" s="337">
        <f t="shared" ref="D30:F30" si="10">SUM(D31:D34)</f>
        <v>0</v>
      </c>
      <c r="E30" s="337">
        <f t="shared" si="10"/>
        <v>35.139295320000002</v>
      </c>
      <c r="F30" s="472">
        <f t="shared" si="10"/>
        <v>35.139295320000002</v>
      </c>
      <c r="G30" s="265">
        <f t="shared" ref="G30" si="11">SUM(G31:G34)</f>
        <v>0</v>
      </c>
      <c r="H30" s="265">
        <f t="shared" ref="H30:AA30" si="12">SUM(H31:H34)</f>
        <v>1.0483544499999999</v>
      </c>
      <c r="I30" s="265">
        <f t="shared" ref="I30" si="13">SUM(I31:I34)</f>
        <v>0</v>
      </c>
      <c r="J30" s="265">
        <f t="shared" ref="J30" si="14">SUM(J31:J34)</f>
        <v>0</v>
      </c>
      <c r="K30" s="265">
        <f t="shared" si="12"/>
        <v>0</v>
      </c>
      <c r="L30" s="265">
        <f t="shared" si="12"/>
        <v>34.090940869999997</v>
      </c>
      <c r="M30" s="265">
        <f t="shared" si="12"/>
        <v>0</v>
      </c>
      <c r="N30" s="265">
        <f t="shared" ref="N30" si="15">SUM(N31:N34)</f>
        <v>0</v>
      </c>
      <c r="O30" s="265">
        <f t="shared" si="12"/>
        <v>0</v>
      </c>
      <c r="P30" s="265">
        <f t="shared" si="12"/>
        <v>0</v>
      </c>
      <c r="Q30" s="265">
        <f t="shared" si="12"/>
        <v>0</v>
      </c>
      <c r="R30" s="265">
        <f t="shared" ref="R30" si="16">SUM(R31:R34)</f>
        <v>0</v>
      </c>
      <c r="S30" s="265">
        <f t="shared" si="12"/>
        <v>0</v>
      </c>
      <c r="T30" s="265">
        <f t="shared" si="12"/>
        <v>0</v>
      </c>
      <c r="U30" s="265">
        <f t="shared" si="12"/>
        <v>0</v>
      </c>
      <c r="V30" s="265">
        <f t="shared" si="12"/>
        <v>0</v>
      </c>
      <c r="W30" s="265">
        <f t="shared" si="12"/>
        <v>0</v>
      </c>
      <c r="X30" s="265">
        <f t="shared" si="12"/>
        <v>0</v>
      </c>
      <c r="Y30" s="265">
        <f t="shared" si="12"/>
        <v>0</v>
      </c>
      <c r="Z30" s="265">
        <f t="shared" si="12"/>
        <v>0</v>
      </c>
      <c r="AA30" s="265">
        <f t="shared" si="12"/>
        <v>0</v>
      </c>
      <c r="AB30" s="265">
        <f t="shared" si="7"/>
        <v>35.139295319999995</v>
      </c>
      <c r="AC30" s="316">
        <f t="shared" si="8"/>
        <v>0</v>
      </c>
    </row>
    <row r="31" spans="1:32" x14ac:dyDescent="0.25">
      <c r="A31" s="31" t="s">
        <v>165</v>
      </c>
      <c r="B31" s="7" t="s">
        <v>164</v>
      </c>
      <c r="C31" s="319">
        <v>1.0483544499999999</v>
      </c>
      <c r="D31" s="337">
        <v>0</v>
      </c>
      <c r="E31" s="338">
        <f t="shared" ref="E31:E64" si="17">C31</f>
        <v>1.0483544499999999</v>
      </c>
      <c r="F31" s="472">
        <f t="shared" si="9"/>
        <v>1.0483544499999999</v>
      </c>
      <c r="G31" s="317">
        <v>0</v>
      </c>
      <c r="H31" s="317">
        <v>1.0483544499999999</v>
      </c>
      <c r="I31" s="317">
        <v>0</v>
      </c>
      <c r="J31" s="317">
        <v>0</v>
      </c>
      <c r="K31" s="317">
        <v>0</v>
      </c>
      <c r="L31" s="317">
        <v>0</v>
      </c>
      <c r="M31" s="317">
        <v>0</v>
      </c>
      <c r="N31" s="317">
        <v>0</v>
      </c>
      <c r="O31" s="317">
        <v>0</v>
      </c>
      <c r="P31" s="317">
        <v>0</v>
      </c>
      <c r="Q31" s="317">
        <v>0</v>
      </c>
      <c r="R31" s="317">
        <v>0</v>
      </c>
      <c r="S31" s="317">
        <v>0</v>
      </c>
      <c r="T31" s="317">
        <v>0</v>
      </c>
      <c r="U31" s="317">
        <v>0</v>
      </c>
      <c r="V31" s="317">
        <v>0</v>
      </c>
      <c r="W31" s="317">
        <v>0</v>
      </c>
      <c r="X31" s="317">
        <v>0</v>
      </c>
      <c r="Y31" s="317">
        <v>0</v>
      </c>
      <c r="Z31" s="317">
        <v>0</v>
      </c>
      <c r="AA31" s="317">
        <v>0</v>
      </c>
      <c r="AB31" s="265">
        <f t="shared" si="7"/>
        <v>1.0483544499999999</v>
      </c>
      <c r="AC31" s="316">
        <f t="shared" si="8"/>
        <v>0</v>
      </c>
    </row>
    <row r="32" spans="1:32" ht="31.5" x14ac:dyDescent="0.25">
      <c r="A32" s="31" t="s">
        <v>163</v>
      </c>
      <c r="B32" s="7" t="s">
        <v>162</v>
      </c>
      <c r="C32" s="319">
        <v>4.35721311</v>
      </c>
      <c r="D32" s="337">
        <v>0</v>
      </c>
      <c r="E32" s="338">
        <f t="shared" si="17"/>
        <v>4.35721311</v>
      </c>
      <c r="F32" s="472">
        <f t="shared" si="9"/>
        <v>4.35721311</v>
      </c>
      <c r="G32" s="317">
        <v>0</v>
      </c>
      <c r="H32" s="317">
        <v>0</v>
      </c>
      <c r="I32" s="317">
        <v>0</v>
      </c>
      <c r="J32" s="317">
        <v>0</v>
      </c>
      <c r="K32" s="317">
        <v>0</v>
      </c>
      <c r="L32" s="317">
        <v>4.35721311</v>
      </c>
      <c r="M32" s="317">
        <v>0</v>
      </c>
      <c r="N32" s="317">
        <v>0</v>
      </c>
      <c r="O32" s="317">
        <v>0</v>
      </c>
      <c r="P32" s="317">
        <v>0</v>
      </c>
      <c r="Q32" s="317">
        <v>0</v>
      </c>
      <c r="R32" s="317">
        <v>0</v>
      </c>
      <c r="S32" s="317">
        <v>0</v>
      </c>
      <c r="T32" s="317">
        <v>0</v>
      </c>
      <c r="U32" s="317">
        <v>0</v>
      </c>
      <c r="V32" s="317">
        <v>0</v>
      </c>
      <c r="W32" s="317">
        <v>0</v>
      </c>
      <c r="X32" s="317">
        <v>0</v>
      </c>
      <c r="Y32" s="317">
        <v>0</v>
      </c>
      <c r="Z32" s="317">
        <v>0</v>
      </c>
      <c r="AA32" s="317">
        <v>0</v>
      </c>
      <c r="AB32" s="265">
        <f t="shared" si="7"/>
        <v>4.35721311</v>
      </c>
      <c r="AC32" s="316">
        <f t="shared" si="8"/>
        <v>0</v>
      </c>
    </row>
    <row r="33" spans="1:29" x14ac:dyDescent="0.25">
      <c r="A33" s="31" t="s">
        <v>161</v>
      </c>
      <c r="B33" s="7" t="s">
        <v>160</v>
      </c>
      <c r="C33" s="319">
        <v>16.83103689</v>
      </c>
      <c r="D33" s="337">
        <v>0</v>
      </c>
      <c r="E33" s="338">
        <f t="shared" si="17"/>
        <v>16.83103689</v>
      </c>
      <c r="F33" s="472">
        <f t="shared" si="9"/>
        <v>16.83103689</v>
      </c>
      <c r="G33" s="317">
        <v>0</v>
      </c>
      <c r="H33" s="317">
        <v>0</v>
      </c>
      <c r="I33" s="317">
        <v>0</v>
      </c>
      <c r="J33" s="317">
        <v>0</v>
      </c>
      <c r="K33" s="317">
        <v>0</v>
      </c>
      <c r="L33" s="317">
        <v>16.83103689</v>
      </c>
      <c r="M33" s="317">
        <v>0</v>
      </c>
      <c r="N33" s="317">
        <v>0</v>
      </c>
      <c r="O33" s="317">
        <v>0</v>
      </c>
      <c r="P33" s="317">
        <v>0</v>
      </c>
      <c r="Q33" s="317">
        <v>0</v>
      </c>
      <c r="R33" s="317">
        <v>0</v>
      </c>
      <c r="S33" s="317">
        <v>0</v>
      </c>
      <c r="T33" s="317">
        <v>0</v>
      </c>
      <c r="U33" s="317">
        <v>0</v>
      </c>
      <c r="V33" s="317">
        <v>0</v>
      </c>
      <c r="W33" s="317">
        <v>0</v>
      </c>
      <c r="X33" s="317">
        <v>0</v>
      </c>
      <c r="Y33" s="317">
        <v>0</v>
      </c>
      <c r="Z33" s="317">
        <v>0</v>
      </c>
      <c r="AA33" s="317">
        <v>0</v>
      </c>
      <c r="AB33" s="265">
        <f t="shared" si="7"/>
        <v>16.83103689</v>
      </c>
      <c r="AC33" s="316">
        <f t="shared" si="8"/>
        <v>0</v>
      </c>
    </row>
    <row r="34" spans="1:29" x14ac:dyDescent="0.25">
      <c r="A34" s="31" t="s">
        <v>159</v>
      </c>
      <c r="B34" s="7" t="s">
        <v>158</v>
      </c>
      <c r="C34" s="319">
        <v>12.902690870000001</v>
      </c>
      <c r="D34" s="337">
        <v>0</v>
      </c>
      <c r="E34" s="338">
        <f t="shared" si="17"/>
        <v>12.902690870000001</v>
      </c>
      <c r="F34" s="472">
        <f t="shared" si="9"/>
        <v>12.902690870000001</v>
      </c>
      <c r="G34" s="317">
        <v>0</v>
      </c>
      <c r="H34" s="317">
        <v>0</v>
      </c>
      <c r="I34" s="317">
        <v>0</v>
      </c>
      <c r="J34" s="317">
        <v>0</v>
      </c>
      <c r="K34" s="317">
        <v>0</v>
      </c>
      <c r="L34" s="317">
        <v>12.902690870000001</v>
      </c>
      <c r="M34" s="317">
        <v>0</v>
      </c>
      <c r="N34" s="317">
        <v>0</v>
      </c>
      <c r="O34" s="317">
        <v>0</v>
      </c>
      <c r="P34" s="317">
        <v>0</v>
      </c>
      <c r="Q34" s="317">
        <v>0</v>
      </c>
      <c r="R34" s="317">
        <v>0</v>
      </c>
      <c r="S34" s="317">
        <v>0</v>
      </c>
      <c r="T34" s="317">
        <v>0</v>
      </c>
      <c r="U34" s="317">
        <v>0</v>
      </c>
      <c r="V34" s="317">
        <v>0</v>
      </c>
      <c r="W34" s="317">
        <v>0</v>
      </c>
      <c r="X34" s="317">
        <v>0</v>
      </c>
      <c r="Y34" s="317">
        <v>0</v>
      </c>
      <c r="Z34" s="317">
        <v>0</v>
      </c>
      <c r="AA34" s="317">
        <v>0</v>
      </c>
      <c r="AB34" s="265">
        <f t="shared" si="7"/>
        <v>12.902690870000001</v>
      </c>
      <c r="AC34" s="316">
        <f t="shared" si="8"/>
        <v>0</v>
      </c>
    </row>
    <row r="35" spans="1:29" ht="31.5" x14ac:dyDescent="0.25">
      <c r="A35" s="31" t="s">
        <v>60</v>
      </c>
      <c r="B35" s="30" t="s">
        <v>157</v>
      </c>
      <c r="C35" s="319">
        <v>0</v>
      </c>
      <c r="D35" s="337">
        <v>0</v>
      </c>
      <c r="E35" s="338">
        <f t="shared" si="17"/>
        <v>0</v>
      </c>
      <c r="F35" s="472">
        <f t="shared" si="9"/>
        <v>0</v>
      </c>
      <c r="G35" s="265">
        <v>0</v>
      </c>
      <c r="H35" s="265">
        <v>0</v>
      </c>
      <c r="I35" s="265">
        <v>0</v>
      </c>
      <c r="J35" s="265">
        <v>0</v>
      </c>
      <c r="K35" s="265">
        <v>0</v>
      </c>
      <c r="L35" s="265">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265">
        <f t="shared" si="7"/>
        <v>0</v>
      </c>
      <c r="AC35" s="316">
        <f t="shared" si="8"/>
        <v>0</v>
      </c>
    </row>
    <row r="36" spans="1:29" ht="31.5" x14ac:dyDescent="0.25">
      <c r="A36" s="29" t="s">
        <v>156</v>
      </c>
      <c r="B36" s="144" t="s">
        <v>155</v>
      </c>
      <c r="C36" s="319">
        <v>0</v>
      </c>
      <c r="D36" s="337">
        <v>0</v>
      </c>
      <c r="E36" s="338">
        <f t="shared" si="17"/>
        <v>0</v>
      </c>
      <c r="F36" s="472">
        <f t="shared" si="9"/>
        <v>0</v>
      </c>
      <c r="G36" s="317">
        <v>0</v>
      </c>
      <c r="H36" s="317">
        <v>0</v>
      </c>
      <c r="I36" s="317">
        <v>0</v>
      </c>
      <c r="J36" s="317">
        <v>0</v>
      </c>
      <c r="K36" s="317">
        <v>0</v>
      </c>
      <c r="L36" s="317">
        <v>0</v>
      </c>
      <c r="M36" s="317">
        <v>0</v>
      </c>
      <c r="N36" s="317">
        <v>0</v>
      </c>
      <c r="O36" s="317">
        <v>0</v>
      </c>
      <c r="P36" s="317">
        <v>0</v>
      </c>
      <c r="Q36" s="317">
        <v>0</v>
      </c>
      <c r="R36" s="317">
        <v>0</v>
      </c>
      <c r="S36" s="317">
        <v>0</v>
      </c>
      <c r="T36" s="317">
        <v>0</v>
      </c>
      <c r="U36" s="317">
        <v>0</v>
      </c>
      <c r="V36" s="317">
        <v>0</v>
      </c>
      <c r="W36" s="317">
        <v>0</v>
      </c>
      <c r="X36" s="317">
        <v>0</v>
      </c>
      <c r="Y36" s="317">
        <v>0</v>
      </c>
      <c r="Z36" s="317">
        <v>0</v>
      </c>
      <c r="AA36" s="317">
        <v>0</v>
      </c>
      <c r="AB36" s="265">
        <f t="shared" si="7"/>
        <v>0</v>
      </c>
      <c r="AC36" s="316">
        <f t="shared" si="8"/>
        <v>0</v>
      </c>
    </row>
    <row r="37" spans="1:29" x14ac:dyDescent="0.25">
      <c r="A37" s="29" t="s">
        <v>154</v>
      </c>
      <c r="B37" s="144" t="s">
        <v>144</v>
      </c>
      <c r="C37" s="319">
        <v>0</v>
      </c>
      <c r="D37" s="337">
        <v>0</v>
      </c>
      <c r="E37" s="338">
        <f t="shared" si="17"/>
        <v>0</v>
      </c>
      <c r="F37" s="472">
        <f t="shared" si="9"/>
        <v>0</v>
      </c>
      <c r="G37" s="317">
        <v>0</v>
      </c>
      <c r="H37" s="317">
        <v>0</v>
      </c>
      <c r="I37" s="317">
        <v>0</v>
      </c>
      <c r="J37" s="317">
        <v>0</v>
      </c>
      <c r="K37" s="317">
        <v>0</v>
      </c>
      <c r="L37" s="317">
        <v>0</v>
      </c>
      <c r="M37" s="317">
        <v>0</v>
      </c>
      <c r="N37" s="317">
        <v>0</v>
      </c>
      <c r="O37" s="317">
        <v>0</v>
      </c>
      <c r="P37" s="317">
        <v>0</v>
      </c>
      <c r="Q37" s="317">
        <v>0</v>
      </c>
      <c r="R37" s="317">
        <v>0</v>
      </c>
      <c r="S37" s="317">
        <v>0</v>
      </c>
      <c r="T37" s="317">
        <v>0</v>
      </c>
      <c r="U37" s="317">
        <v>0</v>
      </c>
      <c r="V37" s="317">
        <v>0</v>
      </c>
      <c r="W37" s="317">
        <v>0</v>
      </c>
      <c r="X37" s="317">
        <v>0</v>
      </c>
      <c r="Y37" s="317">
        <v>0</v>
      </c>
      <c r="Z37" s="317">
        <v>0</v>
      </c>
      <c r="AA37" s="317">
        <v>0</v>
      </c>
      <c r="AB37" s="265">
        <f t="shared" si="7"/>
        <v>0</v>
      </c>
      <c r="AC37" s="316">
        <f t="shared" si="8"/>
        <v>0</v>
      </c>
    </row>
    <row r="38" spans="1:29" x14ac:dyDescent="0.25">
      <c r="A38" s="29" t="s">
        <v>153</v>
      </c>
      <c r="B38" s="144" t="s">
        <v>142</v>
      </c>
      <c r="C38" s="319">
        <v>0</v>
      </c>
      <c r="D38" s="337">
        <v>0</v>
      </c>
      <c r="E38" s="338">
        <f t="shared" si="17"/>
        <v>0</v>
      </c>
      <c r="F38" s="472">
        <f t="shared" si="9"/>
        <v>0</v>
      </c>
      <c r="G38" s="317">
        <v>0</v>
      </c>
      <c r="H38" s="317">
        <v>0</v>
      </c>
      <c r="I38" s="317">
        <v>0</v>
      </c>
      <c r="J38" s="317">
        <v>0</v>
      </c>
      <c r="K38" s="317">
        <v>0</v>
      </c>
      <c r="L38" s="317">
        <v>0</v>
      </c>
      <c r="M38" s="317">
        <v>0</v>
      </c>
      <c r="N38" s="317">
        <v>0</v>
      </c>
      <c r="O38" s="317">
        <v>0</v>
      </c>
      <c r="P38" s="317">
        <v>0</v>
      </c>
      <c r="Q38" s="317">
        <v>0</v>
      </c>
      <c r="R38" s="317">
        <v>0</v>
      </c>
      <c r="S38" s="317">
        <v>0</v>
      </c>
      <c r="T38" s="317">
        <v>0</v>
      </c>
      <c r="U38" s="317">
        <v>0</v>
      </c>
      <c r="V38" s="317">
        <v>0</v>
      </c>
      <c r="W38" s="317">
        <v>0</v>
      </c>
      <c r="X38" s="317">
        <v>0</v>
      </c>
      <c r="Y38" s="317">
        <v>0</v>
      </c>
      <c r="Z38" s="317">
        <v>0</v>
      </c>
      <c r="AA38" s="317">
        <v>0</v>
      </c>
      <c r="AB38" s="265">
        <f t="shared" si="7"/>
        <v>0</v>
      </c>
      <c r="AC38" s="316">
        <f t="shared" si="8"/>
        <v>0</v>
      </c>
    </row>
    <row r="39" spans="1:29" ht="31.5" x14ac:dyDescent="0.25">
      <c r="A39" s="29" t="s">
        <v>152</v>
      </c>
      <c r="B39" s="7" t="s">
        <v>140</v>
      </c>
      <c r="C39" s="319">
        <v>0</v>
      </c>
      <c r="D39" s="337">
        <v>0</v>
      </c>
      <c r="E39" s="338">
        <f t="shared" si="17"/>
        <v>0</v>
      </c>
      <c r="F39" s="472">
        <f t="shared" si="9"/>
        <v>0</v>
      </c>
      <c r="G39" s="317">
        <v>0</v>
      </c>
      <c r="H39" s="317">
        <v>0</v>
      </c>
      <c r="I39" s="317">
        <v>0</v>
      </c>
      <c r="J39" s="317">
        <v>0</v>
      </c>
      <c r="K39" s="317">
        <v>0</v>
      </c>
      <c r="L39" s="317">
        <v>0</v>
      </c>
      <c r="M39" s="317">
        <v>0</v>
      </c>
      <c r="N39" s="317">
        <v>0</v>
      </c>
      <c r="O39" s="317">
        <v>0</v>
      </c>
      <c r="P39" s="317">
        <v>0</v>
      </c>
      <c r="Q39" s="317">
        <v>0</v>
      </c>
      <c r="R39" s="317">
        <v>0</v>
      </c>
      <c r="S39" s="317">
        <v>0</v>
      </c>
      <c r="T39" s="317">
        <v>0</v>
      </c>
      <c r="U39" s="317">
        <v>0</v>
      </c>
      <c r="V39" s="317">
        <v>0</v>
      </c>
      <c r="W39" s="317">
        <v>0</v>
      </c>
      <c r="X39" s="317">
        <v>0</v>
      </c>
      <c r="Y39" s="317">
        <v>0</v>
      </c>
      <c r="Z39" s="317">
        <v>0</v>
      </c>
      <c r="AA39" s="317">
        <v>0</v>
      </c>
      <c r="AB39" s="265">
        <f t="shared" si="7"/>
        <v>0</v>
      </c>
      <c r="AC39" s="316">
        <f t="shared" si="8"/>
        <v>0</v>
      </c>
    </row>
    <row r="40" spans="1:29" ht="31.5" x14ac:dyDescent="0.25">
      <c r="A40" s="29" t="s">
        <v>151</v>
      </c>
      <c r="B40" s="7" t="s">
        <v>138</v>
      </c>
      <c r="C40" s="319">
        <v>0</v>
      </c>
      <c r="D40" s="337">
        <v>0</v>
      </c>
      <c r="E40" s="338">
        <f t="shared" si="17"/>
        <v>0</v>
      </c>
      <c r="F40" s="472">
        <f t="shared" si="9"/>
        <v>0</v>
      </c>
      <c r="G40" s="317">
        <v>0</v>
      </c>
      <c r="H40" s="317">
        <v>0</v>
      </c>
      <c r="I40" s="317">
        <v>0</v>
      </c>
      <c r="J40" s="317">
        <v>0</v>
      </c>
      <c r="K40" s="317">
        <v>0</v>
      </c>
      <c r="L40" s="317">
        <v>0</v>
      </c>
      <c r="M40" s="317">
        <v>0</v>
      </c>
      <c r="N40" s="317">
        <v>0</v>
      </c>
      <c r="O40" s="317">
        <v>0</v>
      </c>
      <c r="P40" s="317">
        <v>0</v>
      </c>
      <c r="Q40" s="317">
        <v>0</v>
      </c>
      <c r="R40" s="317">
        <v>0</v>
      </c>
      <c r="S40" s="317">
        <v>0</v>
      </c>
      <c r="T40" s="317">
        <v>0</v>
      </c>
      <c r="U40" s="317">
        <v>0</v>
      </c>
      <c r="V40" s="317">
        <v>0</v>
      </c>
      <c r="W40" s="317">
        <v>0</v>
      </c>
      <c r="X40" s="317">
        <v>0</v>
      </c>
      <c r="Y40" s="317">
        <v>0</v>
      </c>
      <c r="Z40" s="317">
        <v>0</v>
      </c>
      <c r="AA40" s="317">
        <v>0</v>
      </c>
      <c r="AB40" s="265">
        <f t="shared" si="7"/>
        <v>0</v>
      </c>
      <c r="AC40" s="316">
        <f t="shared" si="8"/>
        <v>0</v>
      </c>
    </row>
    <row r="41" spans="1:29" x14ac:dyDescent="0.25">
      <c r="A41" s="29" t="s">
        <v>150</v>
      </c>
      <c r="B41" s="7" t="s">
        <v>136</v>
      </c>
      <c r="C41" s="319">
        <v>0</v>
      </c>
      <c r="D41" s="337">
        <v>0</v>
      </c>
      <c r="E41" s="338">
        <f t="shared" si="17"/>
        <v>0</v>
      </c>
      <c r="F41" s="472">
        <f t="shared" si="9"/>
        <v>0</v>
      </c>
      <c r="G41" s="317">
        <v>0</v>
      </c>
      <c r="H41" s="317">
        <v>0</v>
      </c>
      <c r="I41" s="317">
        <v>0</v>
      </c>
      <c r="J41" s="317">
        <v>0</v>
      </c>
      <c r="K41" s="317">
        <v>0</v>
      </c>
      <c r="L41" s="317">
        <v>0</v>
      </c>
      <c r="M41" s="317">
        <v>0</v>
      </c>
      <c r="N41" s="317">
        <v>0</v>
      </c>
      <c r="O41" s="317">
        <v>0</v>
      </c>
      <c r="P41" s="317">
        <v>0</v>
      </c>
      <c r="Q41" s="317">
        <v>0</v>
      </c>
      <c r="R41" s="317">
        <v>0</v>
      </c>
      <c r="S41" s="317">
        <v>0</v>
      </c>
      <c r="T41" s="317">
        <v>0</v>
      </c>
      <c r="U41" s="317">
        <v>0</v>
      </c>
      <c r="V41" s="317">
        <v>0</v>
      </c>
      <c r="W41" s="317">
        <v>0</v>
      </c>
      <c r="X41" s="317">
        <v>0</v>
      </c>
      <c r="Y41" s="317">
        <v>0</v>
      </c>
      <c r="Z41" s="317">
        <v>0</v>
      </c>
      <c r="AA41" s="317">
        <v>0</v>
      </c>
      <c r="AB41" s="265">
        <f t="shared" si="7"/>
        <v>0</v>
      </c>
      <c r="AC41" s="316">
        <f t="shared" si="8"/>
        <v>0</v>
      </c>
    </row>
    <row r="42" spans="1:29" ht="18.75" x14ac:dyDescent="0.25">
      <c r="A42" s="29" t="s">
        <v>149</v>
      </c>
      <c r="B42" s="144" t="s">
        <v>546</v>
      </c>
      <c r="C42" s="319">
        <v>1</v>
      </c>
      <c r="D42" s="337">
        <v>0</v>
      </c>
      <c r="E42" s="338">
        <f t="shared" si="17"/>
        <v>1</v>
      </c>
      <c r="F42" s="472">
        <f t="shared" si="9"/>
        <v>1</v>
      </c>
      <c r="G42" s="317">
        <v>0</v>
      </c>
      <c r="H42" s="317">
        <v>0</v>
      </c>
      <c r="I42" s="317">
        <v>0</v>
      </c>
      <c r="J42" s="317">
        <v>0</v>
      </c>
      <c r="K42" s="317">
        <v>0</v>
      </c>
      <c r="L42" s="317">
        <v>1</v>
      </c>
      <c r="M42" s="317">
        <v>0</v>
      </c>
      <c r="N42" s="317">
        <v>0</v>
      </c>
      <c r="O42" s="317">
        <v>0</v>
      </c>
      <c r="P42" s="317">
        <v>0</v>
      </c>
      <c r="Q42" s="317">
        <v>0</v>
      </c>
      <c r="R42" s="317">
        <v>0</v>
      </c>
      <c r="S42" s="317">
        <v>0</v>
      </c>
      <c r="T42" s="317">
        <v>0</v>
      </c>
      <c r="U42" s="317">
        <v>0</v>
      </c>
      <c r="V42" s="317">
        <v>0</v>
      </c>
      <c r="W42" s="317">
        <v>0</v>
      </c>
      <c r="X42" s="317">
        <v>0</v>
      </c>
      <c r="Y42" s="317">
        <v>0</v>
      </c>
      <c r="Z42" s="317">
        <v>0</v>
      </c>
      <c r="AA42" s="317">
        <v>0</v>
      </c>
      <c r="AB42" s="265">
        <f t="shared" si="7"/>
        <v>1</v>
      </c>
      <c r="AC42" s="316">
        <f t="shared" si="8"/>
        <v>0</v>
      </c>
    </row>
    <row r="43" spans="1:29" x14ac:dyDescent="0.25">
      <c r="A43" s="31" t="s">
        <v>59</v>
      </c>
      <c r="B43" s="30" t="s">
        <v>148</v>
      </c>
      <c r="C43" s="319">
        <v>0</v>
      </c>
      <c r="D43" s="337">
        <v>0</v>
      </c>
      <c r="E43" s="338">
        <f t="shared" si="17"/>
        <v>0</v>
      </c>
      <c r="F43" s="472">
        <f t="shared" si="9"/>
        <v>0</v>
      </c>
      <c r="G43" s="265">
        <v>0</v>
      </c>
      <c r="H43" s="265">
        <v>0</v>
      </c>
      <c r="I43" s="265">
        <v>0</v>
      </c>
      <c r="J43" s="265">
        <v>0</v>
      </c>
      <c r="K43" s="265">
        <v>0</v>
      </c>
      <c r="L43" s="265">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265">
        <f t="shared" si="7"/>
        <v>0</v>
      </c>
      <c r="AC43" s="316">
        <f t="shared" si="8"/>
        <v>0</v>
      </c>
    </row>
    <row r="44" spans="1:29" x14ac:dyDescent="0.25">
      <c r="A44" s="29" t="s">
        <v>147</v>
      </c>
      <c r="B44" s="7" t="s">
        <v>146</v>
      </c>
      <c r="C44" s="319">
        <v>0</v>
      </c>
      <c r="D44" s="337">
        <v>0</v>
      </c>
      <c r="E44" s="338">
        <f t="shared" si="17"/>
        <v>0</v>
      </c>
      <c r="F44" s="472">
        <f t="shared" si="9"/>
        <v>0</v>
      </c>
      <c r="G44" s="317">
        <v>0</v>
      </c>
      <c r="H44" s="317">
        <v>0</v>
      </c>
      <c r="I44" s="317">
        <v>0</v>
      </c>
      <c r="J44" s="317">
        <v>0</v>
      </c>
      <c r="K44" s="317">
        <v>0</v>
      </c>
      <c r="L44" s="317">
        <v>0</v>
      </c>
      <c r="M44" s="317">
        <v>0</v>
      </c>
      <c r="N44" s="317">
        <v>0</v>
      </c>
      <c r="O44" s="317">
        <v>0</v>
      </c>
      <c r="P44" s="317">
        <v>0</v>
      </c>
      <c r="Q44" s="317">
        <v>0</v>
      </c>
      <c r="R44" s="317">
        <v>0</v>
      </c>
      <c r="S44" s="317">
        <v>0</v>
      </c>
      <c r="T44" s="317">
        <v>0</v>
      </c>
      <c r="U44" s="317">
        <v>0</v>
      </c>
      <c r="V44" s="317">
        <v>0</v>
      </c>
      <c r="W44" s="317">
        <v>0</v>
      </c>
      <c r="X44" s="317">
        <v>0</v>
      </c>
      <c r="Y44" s="317">
        <v>0</v>
      </c>
      <c r="Z44" s="317">
        <v>0</v>
      </c>
      <c r="AA44" s="317">
        <v>0</v>
      </c>
      <c r="AB44" s="265">
        <f t="shared" si="7"/>
        <v>0</v>
      </c>
      <c r="AC44" s="316">
        <f t="shared" si="8"/>
        <v>0</v>
      </c>
    </row>
    <row r="45" spans="1:29" x14ac:dyDescent="0.25">
      <c r="A45" s="29" t="s">
        <v>145</v>
      </c>
      <c r="B45" s="7" t="s">
        <v>144</v>
      </c>
      <c r="C45" s="319">
        <v>0</v>
      </c>
      <c r="D45" s="337">
        <v>0</v>
      </c>
      <c r="E45" s="338">
        <f t="shared" si="17"/>
        <v>0</v>
      </c>
      <c r="F45" s="472">
        <f t="shared" si="9"/>
        <v>0</v>
      </c>
      <c r="G45" s="317">
        <v>0</v>
      </c>
      <c r="H45" s="317">
        <v>0</v>
      </c>
      <c r="I45" s="317">
        <v>0</v>
      </c>
      <c r="J45" s="317">
        <v>0</v>
      </c>
      <c r="K45" s="317">
        <v>0</v>
      </c>
      <c r="L45" s="317">
        <v>0</v>
      </c>
      <c r="M45" s="317">
        <v>0</v>
      </c>
      <c r="N45" s="317">
        <v>0</v>
      </c>
      <c r="O45" s="317">
        <v>0</v>
      </c>
      <c r="P45" s="317">
        <v>0</v>
      </c>
      <c r="Q45" s="317">
        <v>0</v>
      </c>
      <c r="R45" s="317">
        <v>0</v>
      </c>
      <c r="S45" s="317">
        <v>0</v>
      </c>
      <c r="T45" s="317">
        <v>0</v>
      </c>
      <c r="U45" s="317">
        <v>0</v>
      </c>
      <c r="V45" s="317">
        <v>0</v>
      </c>
      <c r="W45" s="317">
        <v>0</v>
      </c>
      <c r="X45" s="317">
        <v>0</v>
      </c>
      <c r="Y45" s="317">
        <v>0</v>
      </c>
      <c r="Z45" s="317">
        <v>0</v>
      </c>
      <c r="AA45" s="317">
        <v>0</v>
      </c>
      <c r="AB45" s="265">
        <f t="shared" si="7"/>
        <v>0</v>
      </c>
      <c r="AC45" s="316">
        <f t="shared" si="8"/>
        <v>0</v>
      </c>
    </row>
    <row r="46" spans="1:29" x14ac:dyDescent="0.25">
      <c r="A46" s="29" t="s">
        <v>143</v>
      </c>
      <c r="B46" s="7" t="s">
        <v>142</v>
      </c>
      <c r="C46" s="319">
        <v>0</v>
      </c>
      <c r="D46" s="337">
        <v>0</v>
      </c>
      <c r="E46" s="338">
        <f t="shared" si="17"/>
        <v>0</v>
      </c>
      <c r="F46" s="472">
        <f t="shared" si="9"/>
        <v>0</v>
      </c>
      <c r="G46" s="317">
        <v>0</v>
      </c>
      <c r="H46" s="317">
        <v>0</v>
      </c>
      <c r="I46" s="317">
        <v>0</v>
      </c>
      <c r="J46" s="317">
        <v>0</v>
      </c>
      <c r="K46" s="317">
        <v>0</v>
      </c>
      <c r="L46" s="317">
        <v>0</v>
      </c>
      <c r="M46" s="317">
        <v>0</v>
      </c>
      <c r="N46" s="317">
        <v>0</v>
      </c>
      <c r="O46" s="317">
        <v>0</v>
      </c>
      <c r="P46" s="317">
        <v>0</v>
      </c>
      <c r="Q46" s="317">
        <v>0</v>
      </c>
      <c r="R46" s="317">
        <v>0</v>
      </c>
      <c r="S46" s="317">
        <v>0</v>
      </c>
      <c r="T46" s="317">
        <v>0</v>
      </c>
      <c r="U46" s="317">
        <v>0</v>
      </c>
      <c r="V46" s="317">
        <v>0</v>
      </c>
      <c r="W46" s="317">
        <v>0</v>
      </c>
      <c r="X46" s="317">
        <v>0</v>
      </c>
      <c r="Y46" s="317">
        <v>0</v>
      </c>
      <c r="Z46" s="317">
        <v>0</v>
      </c>
      <c r="AA46" s="317">
        <v>0</v>
      </c>
      <c r="AB46" s="265">
        <f t="shared" si="7"/>
        <v>0</v>
      </c>
      <c r="AC46" s="316">
        <f t="shared" si="8"/>
        <v>0</v>
      </c>
    </row>
    <row r="47" spans="1:29" ht="31.5" x14ac:dyDescent="0.25">
      <c r="A47" s="29" t="s">
        <v>141</v>
      </c>
      <c r="B47" s="7" t="s">
        <v>140</v>
      </c>
      <c r="C47" s="319">
        <v>0</v>
      </c>
      <c r="D47" s="337">
        <v>0</v>
      </c>
      <c r="E47" s="338">
        <f t="shared" si="17"/>
        <v>0</v>
      </c>
      <c r="F47" s="472">
        <f t="shared" si="9"/>
        <v>0</v>
      </c>
      <c r="G47" s="317">
        <v>0</v>
      </c>
      <c r="H47" s="317">
        <v>0</v>
      </c>
      <c r="I47" s="317">
        <v>0</v>
      </c>
      <c r="J47" s="317">
        <v>0</v>
      </c>
      <c r="K47" s="317">
        <v>0</v>
      </c>
      <c r="L47" s="317">
        <v>0</v>
      </c>
      <c r="M47" s="317">
        <v>0</v>
      </c>
      <c r="N47" s="317">
        <v>0</v>
      </c>
      <c r="O47" s="317">
        <v>0</v>
      </c>
      <c r="P47" s="317">
        <v>0</v>
      </c>
      <c r="Q47" s="317">
        <v>0</v>
      </c>
      <c r="R47" s="317">
        <v>0</v>
      </c>
      <c r="S47" s="317">
        <v>0</v>
      </c>
      <c r="T47" s="317">
        <v>0</v>
      </c>
      <c r="U47" s="317">
        <v>0</v>
      </c>
      <c r="V47" s="317">
        <v>0</v>
      </c>
      <c r="W47" s="317">
        <v>0</v>
      </c>
      <c r="X47" s="317">
        <v>0</v>
      </c>
      <c r="Y47" s="317">
        <v>0</v>
      </c>
      <c r="Z47" s="317">
        <v>0</v>
      </c>
      <c r="AA47" s="317">
        <v>0</v>
      </c>
      <c r="AB47" s="265">
        <f t="shared" si="7"/>
        <v>0</v>
      </c>
      <c r="AC47" s="316">
        <f t="shared" si="8"/>
        <v>0</v>
      </c>
    </row>
    <row r="48" spans="1:29" ht="31.5" x14ac:dyDescent="0.25">
      <c r="A48" s="29" t="s">
        <v>139</v>
      </c>
      <c r="B48" s="7" t="s">
        <v>138</v>
      </c>
      <c r="C48" s="319">
        <v>0</v>
      </c>
      <c r="D48" s="337">
        <v>0</v>
      </c>
      <c r="E48" s="338">
        <f t="shared" si="17"/>
        <v>0</v>
      </c>
      <c r="F48" s="472">
        <f t="shared" si="9"/>
        <v>0</v>
      </c>
      <c r="G48" s="317">
        <v>0</v>
      </c>
      <c r="H48" s="317">
        <v>0</v>
      </c>
      <c r="I48" s="317">
        <v>0</v>
      </c>
      <c r="J48" s="317">
        <v>0</v>
      </c>
      <c r="K48" s="317">
        <v>0</v>
      </c>
      <c r="L48" s="317">
        <v>0</v>
      </c>
      <c r="M48" s="317">
        <v>0</v>
      </c>
      <c r="N48" s="317">
        <v>0</v>
      </c>
      <c r="O48" s="317">
        <v>0</v>
      </c>
      <c r="P48" s="317">
        <v>0</v>
      </c>
      <c r="Q48" s="317">
        <v>0</v>
      </c>
      <c r="R48" s="317">
        <v>0</v>
      </c>
      <c r="S48" s="317">
        <v>0</v>
      </c>
      <c r="T48" s="317">
        <v>0</v>
      </c>
      <c r="U48" s="317">
        <v>0</v>
      </c>
      <c r="V48" s="317">
        <v>0</v>
      </c>
      <c r="W48" s="317">
        <v>0</v>
      </c>
      <c r="X48" s="317">
        <v>0</v>
      </c>
      <c r="Y48" s="317">
        <v>0</v>
      </c>
      <c r="Z48" s="317">
        <v>0</v>
      </c>
      <c r="AA48" s="317">
        <v>0</v>
      </c>
      <c r="AB48" s="265">
        <f t="shared" si="7"/>
        <v>0</v>
      </c>
      <c r="AC48" s="316">
        <f t="shared" si="8"/>
        <v>0</v>
      </c>
    </row>
    <row r="49" spans="1:29" x14ac:dyDescent="0.25">
      <c r="A49" s="29" t="s">
        <v>137</v>
      </c>
      <c r="B49" s="7" t="s">
        <v>136</v>
      </c>
      <c r="C49" s="319">
        <v>0</v>
      </c>
      <c r="D49" s="337">
        <v>0</v>
      </c>
      <c r="E49" s="338">
        <f t="shared" si="17"/>
        <v>0</v>
      </c>
      <c r="F49" s="472">
        <f t="shared" si="9"/>
        <v>0</v>
      </c>
      <c r="G49" s="317">
        <v>0</v>
      </c>
      <c r="H49" s="317">
        <v>0</v>
      </c>
      <c r="I49" s="317">
        <v>0</v>
      </c>
      <c r="J49" s="317">
        <v>0</v>
      </c>
      <c r="K49" s="317">
        <v>0</v>
      </c>
      <c r="L49" s="317">
        <v>0</v>
      </c>
      <c r="M49" s="317">
        <v>0</v>
      </c>
      <c r="N49" s="317">
        <v>0</v>
      </c>
      <c r="O49" s="317">
        <v>0</v>
      </c>
      <c r="P49" s="317">
        <v>0</v>
      </c>
      <c r="Q49" s="317">
        <v>0</v>
      </c>
      <c r="R49" s="317">
        <v>0</v>
      </c>
      <c r="S49" s="317">
        <v>0</v>
      </c>
      <c r="T49" s="317">
        <v>0</v>
      </c>
      <c r="U49" s="317">
        <v>0</v>
      </c>
      <c r="V49" s="317">
        <v>0</v>
      </c>
      <c r="W49" s="317">
        <v>0</v>
      </c>
      <c r="X49" s="317">
        <v>0</v>
      </c>
      <c r="Y49" s="317">
        <v>0</v>
      </c>
      <c r="Z49" s="317">
        <v>0</v>
      </c>
      <c r="AA49" s="317">
        <v>0</v>
      </c>
      <c r="AB49" s="265">
        <f t="shared" si="7"/>
        <v>0</v>
      </c>
      <c r="AC49" s="316">
        <f t="shared" si="8"/>
        <v>0</v>
      </c>
    </row>
    <row r="50" spans="1:29" ht="18.75" x14ac:dyDescent="0.25">
      <c r="A50" s="29" t="s">
        <v>135</v>
      </c>
      <c r="B50" s="144" t="s">
        <v>546</v>
      </c>
      <c r="C50" s="319">
        <f>C42</f>
        <v>1</v>
      </c>
      <c r="D50" s="337">
        <v>0</v>
      </c>
      <c r="E50" s="338">
        <f t="shared" si="17"/>
        <v>1</v>
      </c>
      <c r="F50" s="472">
        <f t="shared" si="9"/>
        <v>1</v>
      </c>
      <c r="G50" s="317">
        <v>0</v>
      </c>
      <c r="H50" s="317">
        <v>0</v>
      </c>
      <c r="I50" s="317">
        <v>0</v>
      </c>
      <c r="J50" s="317">
        <v>0</v>
      </c>
      <c r="K50" s="317">
        <v>0</v>
      </c>
      <c r="L50" s="317">
        <v>1</v>
      </c>
      <c r="M50" s="317">
        <v>0</v>
      </c>
      <c r="N50" s="317">
        <v>0</v>
      </c>
      <c r="O50" s="317">
        <v>0</v>
      </c>
      <c r="P50" s="317">
        <v>0</v>
      </c>
      <c r="Q50" s="317">
        <v>0</v>
      </c>
      <c r="R50" s="317">
        <v>0</v>
      </c>
      <c r="S50" s="317">
        <v>0</v>
      </c>
      <c r="T50" s="317">
        <v>0</v>
      </c>
      <c r="U50" s="317">
        <v>0</v>
      </c>
      <c r="V50" s="317">
        <v>0</v>
      </c>
      <c r="W50" s="317">
        <v>0</v>
      </c>
      <c r="X50" s="317">
        <v>0</v>
      </c>
      <c r="Y50" s="317">
        <v>0</v>
      </c>
      <c r="Z50" s="317">
        <v>0</v>
      </c>
      <c r="AA50" s="317">
        <v>0</v>
      </c>
      <c r="AB50" s="265">
        <f t="shared" si="7"/>
        <v>1</v>
      </c>
      <c r="AC50" s="316">
        <f t="shared" si="8"/>
        <v>0</v>
      </c>
    </row>
    <row r="51" spans="1:29" ht="31.5" x14ac:dyDescent="0.25">
      <c r="A51" s="31" t="s">
        <v>57</v>
      </c>
      <c r="B51" s="30" t="s">
        <v>134</v>
      </c>
      <c r="C51" s="319">
        <v>0</v>
      </c>
      <c r="D51" s="337">
        <v>0</v>
      </c>
      <c r="E51" s="338">
        <f t="shared" si="17"/>
        <v>0</v>
      </c>
      <c r="F51" s="472">
        <f t="shared" si="9"/>
        <v>0</v>
      </c>
      <c r="G51" s="265">
        <v>0</v>
      </c>
      <c r="H51" s="265">
        <v>0</v>
      </c>
      <c r="I51" s="265">
        <v>0</v>
      </c>
      <c r="J51" s="265">
        <v>0</v>
      </c>
      <c r="K51" s="265">
        <v>0</v>
      </c>
      <c r="L51" s="265">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265">
        <f t="shared" si="7"/>
        <v>0</v>
      </c>
      <c r="AC51" s="316">
        <f t="shared" si="8"/>
        <v>0</v>
      </c>
    </row>
    <row r="52" spans="1:29" x14ac:dyDescent="0.25">
      <c r="A52" s="29" t="s">
        <v>133</v>
      </c>
      <c r="B52" s="7" t="s">
        <v>132</v>
      </c>
      <c r="C52" s="319">
        <f>C30</f>
        <v>35.139295320000002</v>
      </c>
      <c r="D52" s="337">
        <v>0</v>
      </c>
      <c r="E52" s="338">
        <f t="shared" si="17"/>
        <v>35.139295320000002</v>
      </c>
      <c r="F52" s="472">
        <f t="shared" si="9"/>
        <v>35.139295320000002</v>
      </c>
      <c r="G52" s="317">
        <v>0</v>
      </c>
      <c r="H52" s="317">
        <v>0</v>
      </c>
      <c r="I52" s="317">
        <v>0</v>
      </c>
      <c r="J52" s="317">
        <v>0</v>
      </c>
      <c r="K52" s="317">
        <v>0</v>
      </c>
      <c r="L52" s="317">
        <v>35.139295320000002</v>
      </c>
      <c r="M52" s="317">
        <v>0</v>
      </c>
      <c r="N52" s="317">
        <v>0</v>
      </c>
      <c r="O52" s="317">
        <v>0</v>
      </c>
      <c r="P52" s="317">
        <v>0</v>
      </c>
      <c r="Q52" s="317">
        <v>0</v>
      </c>
      <c r="R52" s="317">
        <v>0</v>
      </c>
      <c r="S52" s="317">
        <v>0</v>
      </c>
      <c r="T52" s="317">
        <v>0</v>
      </c>
      <c r="U52" s="317">
        <v>0</v>
      </c>
      <c r="V52" s="317">
        <v>0</v>
      </c>
      <c r="W52" s="317">
        <v>0</v>
      </c>
      <c r="X52" s="317">
        <v>0</v>
      </c>
      <c r="Y52" s="317">
        <v>0</v>
      </c>
      <c r="Z52" s="317">
        <v>0</v>
      </c>
      <c r="AA52" s="317">
        <v>0</v>
      </c>
      <c r="AB52" s="265">
        <f t="shared" si="7"/>
        <v>35.139295320000002</v>
      </c>
      <c r="AC52" s="316">
        <f t="shared" si="8"/>
        <v>0</v>
      </c>
    </row>
    <row r="53" spans="1:29" x14ac:dyDescent="0.25">
      <c r="A53" s="29" t="s">
        <v>131</v>
      </c>
      <c r="B53" s="7" t="s">
        <v>125</v>
      </c>
      <c r="C53" s="319">
        <v>0</v>
      </c>
      <c r="D53" s="337">
        <v>0</v>
      </c>
      <c r="E53" s="338">
        <f t="shared" si="17"/>
        <v>0</v>
      </c>
      <c r="F53" s="472">
        <f t="shared" si="9"/>
        <v>0</v>
      </c>
      <c r="G53" s="317">
        <v>0</v>
      </c>
      <c r="H53" s="317">
        <v>0</v>
      </c>
      <c r="I53" s="317">
        <v>0</v>
      </c>
      <c r="J53" s="317">
        <v>0</v>
      </c>
      <c r="K53" s="317">
        <v>0</v>
      </c>
      <c r="L53" s="317">
        <v>0</v>
      </c>
      <c r="M53" s="317">
        <v>0</v>
      </c>
      <c r="N53" s="317">
        <v>0</v>
      </c>
      <c r="O53" s="317">
        <v>0</v>
      </c>
      <c r="P53" s="317">
        <v>0</v>
      </c>
      <c r="Q53" s="317">
        <v>0</v>
      </c>
      <c r="R53" s="317">
        <v>0</v>
      </c>
      <c r="S53" s="317">
        <v>0</v>
      </c>
      <c r="T53" s="317">
        <v>0</v>
      </c>
      <c r="U53" s="317">
        <v>0</v>
      </c>
      <c r="V53" s="317">
        <v>0</v>
      </c>
      <c r="W53" s="317">
        <v>0</v>
      </c>
      <c r="X53" s="317">
        <v>0</v>
      </c>
      <c r="Y53" s="317">
        <v>0</v>
      </c>
      <c r="Z53" s="317">
        <v>0</v>
      </c>
      <c r="AA53" s="317">
        <v>0</v>
      </c>
      <c r="AB53" s="265">
        <f t="shared" si="7"/>
        <v>0</v>
      </c>
      <c r="AC53" s="316">
        <f t="shared" si="8"/>
        <v>0</v>
      </c>
    </row>
    <row r="54" spans="1:29" x14ac:dyDescent="0.25">
      <c r="A54" s="29" t="s">
        <v>130</v>
      </c>
      <c r="B54" s="144" t="s">
        <v>124</v>
      </c>
      <c r="C54" s="319">
        <v>0</v>
      </c>
      <c r="D54" s="337">
        <v>0</v>
      </c>
      <c r="E54" s="338">
        <f t="shared" si="17"/>
        <v>0</v>
      </c>
      <c r="F54" s="472">
        <f t="shared" si="9"/>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265">
        <f t="shared" si="7"/>
        <v>0</v>
      </c>
      <c r="AC54" s="316">
        <f t="shared" si="8"/>
        <v>0</v>
      </c>
    </row>
    <row r="55" spans="1:29" x14ac:dyDescent="0.25">
      <c r="A55" s="29" t="s">
        <v>129</v>
      </c>
      <c r="B55" s="144" t="s">
        <v>123</v>
      </c>
      <c r="C55" s="319">
        <v>0</v>
      </c>
      <c r="D55" s="337">
        <v>0</v>
      </c>
      <c r="E55" s="338">
        <f t="shared" si="17"/>
        <v>0</v>
      </c>
      <c r="F55" s="472">
        <f t="shared" si="9"/>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265">
        <f t="shared" si="7"/>
        <v>0</v>
      </c>
      <c r="AC55" s="316">
        <f t="shared" si="8"/>
        <v>0</v>
      </c>
    </row>
    <row r="56" spans="1:29" x14ac:dyDescent="0.25">
      <c r="A56" s="29" t="s">
        <v>128</v>
      </c>
      <c r="B56" s="144" t="s">
        <v>122</v>
      </c>
      <c r="C56" s="319">
        <v>0</v>
      </c>
      <c r="D56" s="337">
        <v>0</v>
      </c>
      <c r="E56" s="338">
        <f t="shared" si="17"/>
        <v>0</v>
      </c>
      <c r="F56" s="472">
        <f t="shared" si="9"/>
        <v>0</v>
      </c>
      <c r="G56" s="317">
        <v>0</v>
      </c>
      <c r="H56" s="317">
        <v>0</v>
      </c>
      <c r="I56" s="317">
        <v>0</v>
      </c>
      <c r="J56" s="317">
        <v>0</v>
      </c>
      <c r="K56" s="317">
        <v>0</v>
      </c>
      <c r="L56" s="317">
        <v>0</v>
      </c>
      <c r="M56" s="317">
        <v>0</v>
      </c>
      <c r="N56" s="317">
        <v>0</v>
      </c>
      <c r="O56" s="317">
        <v>0</v>
      </c>
      <c r="P56" s="317">
        <v>0</v>
      </c>
      <c r="Q56" s="317">
        <v>0</v>
      </c>
      <c r="R56" s="317">
        <v>0</v>
      </c>
      <c r="S56" s="317">
        <v>0</v>
      </c>
      <c r="T56" s="317">
        <v>0</v>
      </c>
      <c r="U56" s="317">
        <v>0</v>
      </c>
      <c r="V56" s="317">
        <v>0</v>
      </c>
      <c r="W56" s="317">
        <v>0</v>
      </c>
      <c r="X56" s="317">
        <v>0</v>
      </c>
      <c r="Y56" s="317">
        <v>0</v>
      </c>
      <c r="Z56" s="317">
        <v>0</v>
      </c>
      <c r="AA56" s="317">
        <v>0</v>
      </c>
      <c r="AB56" s="265">
        <f t="shared" si="7"/>
        <v>0</v>
      </c>
      <c r="AC56" s="316">
        <f t="shared" si="8"/>
        <v>0</v>
      </c>
    </row>
    <row r="57" spans="1:29" ht="18.75" x14ac:dyDescent="0.25">
      <c r="A57" s="29" t="s">
        <v>127</v>
      </c>
      <c r="B57" s="144" t="s">
        <v>546</v>
      </c>
      <c r="C57" s="319">
        <f>C50</f>
        <v>1</v>
      </c>
      <c r="D57" s="337">
        <v>0</v>
      </c>
      <c r="E57" s="338">
        <f t="shared" si="17"/>
        <v>1</v>
      </c>
      <c r="F57" s="472">
        <f t="shared" si="9"/>
        <v>1</v>
      </c>
      <c r="G57" s="317">
        <v>0</v>
      </c>
      <c r="H57" s="317">
        <v>0</v>
      </c>
      <c r="I57" s="317">
        <v>0</v>
      </c>
      <c r="J57" s="317">
        <v>0</v>
      </c>
      <c r="K57" s="317">
        <v>0</v>
      </c>
      <c r="L57" s="317">
        <v>1</v>
      </c>
      <c r="M57" s="317">
        <v>0</v>
      </c>
      <c r="N57" s="317">
        <v>0</v>
      </c>
      <c r="O57" s="317">
        <v>0</v>
      </c>
      <c r="P57" s="317">
        <v>0</v>
      </c>
      <c r="Q57" s="317">
        <v>0</v>
      </c>
      <c r="R57" s="317">
        <v>0</v>
      </c>
      <c r="S57" s="317">
        <v>0</v>
      </c>
      <c r="T57" s="317">
        <v>0</v>
      </c>
      <c r="U57" s="317">
        <v>0</v>
      </c>
      <c r="V57" s="317">
        <v>0</v>
      </c>
      <c r="W57" s="317">
        <v>0</v>
      </c>
      <c r="X57" s="317">
        <v>0</v>
      </c>
      <c r="Y57" s="317">
        <v>0</v>
      </c>
      <c r="Z57" s="317">
        <v>0</v>
      </c>
      <c r="AA57" s="317">
        <v>0</v>
      </c>
      <c r="AB57" s="265">
        <f t="shared" si="7"/>
        <v>1</v>
      </c>
      <c r="AC57" s="316">
        <f t="shared" si="8"/>
        <v>0</v>
      </c>
    </row>
    <row r="58" spans="1:29" ht="31.5" x14ac:dyDescent="0.25">
      <c r="A58" s="31" t="s">
        <v>56</v>
      </c>
      <c r="B58" s="145" t="s">
        <v>223</v>
      </c>
      <c r="C58" s="319">
        <v>0</v>
      </c>
      <c r="D58" s="337">
        <v>0</v>
      </c>
      <c r="E58" s="338">
        <f t="shared" si="17"/>
        <v>0</v>
      </c>
      <c r="F58" s="472">
        <f t="shared" si="9"/>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f t="shared" si="7"/>
        <v>0</v>
      </c>
      <c r="AC58" s="316">
        <f t="shared" si="8"/>
        <v>0</v>
      </c>
    </row>
    <row r="59" spans="1:29" x14ac:dyDescent="0.25">
      <c r="A59" s="31" t="s">
        <v>54</v>
      </c>
      <c r="B59" s="30" t="s">
        <v>126</v>
      </c>
      <c r="C59" s="319">
        <v>0</v>
      </c>
      <c r="D59" s="337">
        <v>0</v>
      </c>
      <c r="E59" s="338">
        <f t="shared" si="17"/>
        <v>0</v>
      </c>
      <c r="F59" s="472">
        <f t="shared" si="9"/>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f t="shared" si="7"/>
        <v>0</v>
      </c>
      <c r="AC59" s="316">
        <f t="shared" si="8"/>
        <v>0</v>
      </c>
    </row>
    <row r="60" spans="1:29" x14ac:dyDescent="0.25">
      <c r="A60" s="29" t="s">
        <v>217</v>
      </c>
      <c r="B60" s="146" t="s">
        <v>146</v>
      </c>
      <c r="C60" s="319">
        <v>0</v>
      </c>
      <c r="D60" s="337">
        <v>0</v>
      </c>
      <c r="E60" s="338">
        <f t="shared" si="17"/>
        <v>0</v>
      </c>
      <c r="F60" s="472">
        <f t="shared" si="9"/>
        <v>0</v>
      </c>
      <c r="G60" s="317">
        <v>0</v>
      </c>
      <c r="H60" s="317">
        <v>0</v>
      </c>
      <c r="I60" s="317">
        <v>0</v>
      </c>
      <c r="J60" s="317">
        <v>0</v>
      </c>
      <c r="K60" s="317">
        <v>0</v>
      </c>
      <c r="L60" s="317">
        <v>0</v>
      </c>
      <c r="M60" s="317">
        <v>0</v>
      </c>
      <c r="N60" s="317">
        <v>0</v>
      </c>
      <c r="O60" s="317">
        <v>0</v>
      </c>
      <c r="P60" s="317">
        <v>0</v>
      </c>
      <c r="Q60" s="317">
        <v>0</v>
      </c>
      <c r="R60" s="317">
        <v>0</v>
      </c>
      <c r="S60" s="317">
        <v>0</v>
      </c>
      <c r="T60" s="317">
        <v>0</v>
      </c>
      <c r="U60" s="317">
        <v>0</v>
      </c>
      <c r="V60" s="317">
        <v>0</v>
      </c>
      <c r="W60" s="317">
        <v>0</v>
      </c>
      <c r="X60" s="317">
        <v>0</v>
      </c>
      <c r="Y60" s="317">
        <v>0</v>
      </c>
      <c r="Z60" s="317">
        <v>0</v>
      </c>
      <c r="AA60" s="317">
        <v>0</v>
      </c>
      <c r="AB60" s="265">
        <f t="shared" si="7"/>
        <v>0</v>
      </c>
      <c r="AC60" s="316">
        <f t="shared" si="8"/>
        <v>0</v>
      </c>
    </row>
    <row r="61" spans="1:29" x14ac:dyDescent="0.25">
      <c r="A61" s="29" t="s">
        <v>218</v>
      </c>
      <c r="B61" s="146" t="s">
        <v>144</v>
      </c>
      <c r="C61" s="319">
        <v>0</v>
      </c>
      <c r="D61" s="337">
        <v>0</v>
      </c>
      <c r="E61" s="338">
        <f t="shared" si="17"/>
        <v>0</v>
      </c>
      <c r="F61" s="472">
        <f t="shared" si="9"/>
        <v>0</v>
      </c>
      <c r="G61" s="317">
        <v>0</v>
      </c>
      <c r="H61" s="317">
        <v>0</v>
      </c>
      <c r="I61" s="317">
        <v>0</v>
      </c>
      <c r="J61" s="317">
        <v>0</v>
      </c>
      <c r="K61" s="317">
        <v>0</v>
      </c>
      <c r="L61" s="317">
        <v>0</v>
      </c>
      <c r="M61" s="317">
        <v>0</v>
      </c>
      <c r="N61" s="317">
        <v>0</v>
      </c>
      <c r="O61" s="317">
        <v>0</v>
      </c>
      <c r="P61" s="317">
        <v>0</v>
      </c>
      <c r="Q61" s="317">
        <v>0</v>
      </c>
      <c r="R61" s="317">
        <v>0</v>
      </c>
      <c r="S61" s="317">
        <v>0</v>
      </c>
      <c r="T61" s="317">
        <v>0</v>
      </c>
      <c r="U61" s="317">
        <v>0</v>
      </c>
      <c r="V61" s="317">
        <v>0</v>
      </c>
      <c r="W61" s="317">
        <v>0</v>
      </c>
      <c r="X61" s="317">
        <v>0</v>
      </c>
      <c r="Y61" s="317">
        <v>0</v>
      </c>
      <c r="Z61" s="317">
        <v>0</v>
      </c>
      <c r="AA61" s="317">
        <v>0</v>
      </c>
      <c r="AB61" s="265">
        <f t="shared" si="7"/>
        <v>0</v>
      </c>
      <c r="AC61" s="316">
        <f t="shared" si="8"/>
        <v>0</v>
      </c>
    </row>
    <row r="62" spans="1:29" x14ac:dyDescent="0.25">
      <c r="A62" s="29" t="s">
        <v>219</v>
      </c>
      <c r="B62" s="146" t="s">
        <v>142</v>
      </c>
      <c r="C62" s="319">
        <v>0</v>
      </c>
      <c r="D62" s="337">
        <v>0</v>
      </c>
      <c r="E62" s="338">
        <f t="shared" si="17"/>
        <v>0</v>
      </c>
      <c r="F62" s="472">
        <f t="shared" si="9"/>
        <v>0</v>
      </c>
      <c r="G62" s="317">
        <v>0</v>
      </c>
      <c r="H62" s="317">
        <v>0</v>
      </c>
      <c r="I62" s="317">
        <v>0</v>
      </c>
      <c r="J62" s="317">
        <v>0</v>
      </c>
      <c r="K62" s="317">
        <v>0</v>
      </c>
      <c r="L62" s="317">
        <v>0</v>
      </c>
      <c r="M62" s="317">
        <v>0</v>
      </c>
      <c r="N62" s="317">
        <v>0</v>
      </c>
      <c r="O62" s="317">
        <v>0</v>
      </c>
      <c r="P62" s="317">
        <v>0</v>
      </c>
      <c r="Q62" s="317">
        <v>0</v>
      </c>
      <c r="R62" s="317">
        <v>0</v>
      </c>
      <c r="S62" s="317">
        <v>0</v>
      </c>
      <c r="T62" s="317">
        <v>0</v>
      </c>
      <c r="U62" s="317">
        <v>0</v>
      </c>
      <c r="V62" s="317">
        <v>0</v>
      </c>
      <c r="W62" s="317">
        <v>0</v>
      </c>
      <c r="X62" s="317">
        <v>0</v>
      </c>
      <c r="Y62" s="317">
        <v>0</v>
      </c>
      <c r="Z62" s="317">
        <v>0</v>
      </c>
      <c r="AA62" s="317">
        <v>0</v>
      </c>
      <c r="AB62" s="265">
        <f t="shared" si="7"/>
        <v>0</v>
      </c>
      <c r="AC62" s="316">
        <f t="shared" si="8"/>
        <v>0</v>
      </c>
    </row>
    <row r="63" spans="1:29" x14ac:dyDescent="0.25">
      <c r="A63" s="29" t="s">
        <v>220</v>
      </c>
      <c r="B63" s="146" t="s">
        <v>222</v>
      </c>
      <c r="C63" s="319">
        <v>0</v>
      </c>
      <c r="D63" s="337">
        <v>0</v>
      </c>
      <c r="E63" s="338">
        <f t="shared" si="17"/>
        <v>0</v>
      </c>
      <c r="F63" s="472">
        <f t="shared" si="9"/>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265">
        <f t="shared" si="7"/>
        <v>0</v>
      </c>
      <c r="AC63" s="316">
        <f t="shared" si="8"/>
        <v>0</v>
      </c>
    </row>
    <row r="64" spans="1:29" ht="18.75" x14ac:dyDescent="0.25">
      <c r="A64" s="29" t="s">
        <v>221</v>
      </c>
      <c r="B64" s="144" t="s">
        <v>498</v>
      </c>
      <c r="C64" s="319">
        <v>0</v>
      </c>
      <c r="D64" s="337">
        <v>0</v>
      </c>
      <c r="E64" s="338">
        <f t="shared" si="17"/>
        <v>0</v>
      </c>
      <c r="F64" s="472">
        <f t="shared" si="9"/>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265">
        <f t="shared" si="7"/>
        <v>0</v>
      </c>
      <c r="AC64" s="316">
        <f t="shared" si="8"/>
        <v>0</v>
      </c>
    </row>
    <row r="65" spans="1:28" x14ac:dyDescent="0.25">
      <c r="A65" s="27"/>
      <c r="B65" s="28"/>
      <c r="C65" s="28"/>
      <c r="D65" s="28"/>
      <c r="E65" s="28"/>
      <c r="F65" s="28"/>
      <c r="G65" s="28"/>
      <c r="H65" s="28"/>
      <c r="I65" s="28"/>
      <c r="J65" s="28"/>
      <c r="K65" s="28"/>
      <c r="L65" s="28"/>
      <c r="M65" s="28"/>
      <c r="N65" s="28"/>
      <c r="O65" s="28"/>
      <c r="P65" s="28"/>
      <c r="Q65" s="28"/>
      <c r="R65" s="28"/>
      <c r="S65" s="28"/>
      <c r="T65" s="27"/>
      <c r="U65" s="27"/>
      <c r="V65" s="22"/>
      <c r="W65" s="22"/>
      <c r="X65" s="22"/>
      <c r="Y65" s="22"/>
      <c r="Z65" s="22"/>
      <c r="AA65" s="22"/>
      <c r="AB65" s="22"/>
    </row>
    <row r="66" spans="1:28" ht="54" customHeight="1" x14ac:dyDescent="0.25">
      <c r="A66" s="22"/>
      <c r="B66" s="424"/>
      <c r="C66" s="424"/>
      <c r="D66" s="424"/>
      <c r="E66" s="424"/>
      <c r="F66" s="424"/>
      <c r="G66" s="424"/>
      <c r="H66" s="424"/>
      <c r="I66" s="424"/>
      <c r="J66" s="424"/>
      <c r="K66" s="424"/>
      <c r="L66" s="424"/>
      <c r="M66" s="424"/>
      <c r="N66" s="424"/>
      <c r="O66" s="424"/>
      <c r="P66" s="424"/>
      <c r="Q66" s="424"/>
      <c r="R66" s="104"/>
      <c r="S66" s="104"/>
      <c r="T66" s="26"/>
      <c r="U66" s="26"/>
      <c r="V66" s="26"/>
      <c r="W66" s="26"/>
      <c r="X66" s="26"/>
      <c r="Y66" s="26"/>
      <c r="Z66" s="26"/>
      <c r="AA66" s="26"/>
      <c r="AB66" s="26"/>
    </row>
    <row r="67" spans="1:28" x14ac:dyDescent="0.25">
      <c r="A67" s="22"/>
      <c r="B67" s="22"/>
      <c r="C67" s="22"/>
      <c r="D67" s="22"/>
      <c r="E67" s="22"/>
      <c r="F67" s="22"/>
      <c r="T67" s="22"/>
      <c r="U67" s="22"/>
      <c r="V67" s="22"/>
      <c r="W67" s="22"/>
      <c r="X67" s="22"/>
      <c r="Y67" s="22"/>
      <c r="Z67" s="22"/>
      <c r="AA67" s="22"/>
      <c r="AB67" s="22"/>
    </row>
    <row r="68" spans="1:28" ht="50.25" customHeight="1" x14ac:dyDescent="0.25">
      <c r="A68" s="22"/>
      <c r="B68" s="437"/>
      <c r="C68" s="437"/>
      <c r="D68" s="437"/>
      <c r="E68" s="437"/>
      <c r="F68" s="437"/>
      <c r="G68" s="437"/>
      <c r="H68" s="437"/>
      <c r="I68" s="437"/>
      <c r="J68" s="437"/>
      <c r="K68" s="437"/>
      <c r="L68" s="437"/>
      <c r="M68" s="437"/>
      <c r="N68" s="437"/>
      <c r="O68" s="437"/>
      <c r="P68" s="437"/>
      <c r="Q68" s="437"/>
      <c r="R68" s="103"/>
      <c r="S68" s="103"/>
      <c r="T68" s="22"/>
      <c r="U68" s="22"/>
      <c r="V68" s="22"/>
      <c r="W68" s="22"/>
      <c r="X68" s="22"/>
      <c r="Y68" s="22"/>
      <c r="Z68" s="22"/>
      <c r="AA68" s="22"/>
      <c r="AB68" s="22"/>
    </row>
    <row r="69" spans="1:28" x14ac:dyDescent="0.25">
      <c r="A69" s="22"/>
      <c r="B69" s="22"/>
      <c r="C69" s="22"/>
      <c r="D69" s="22"/>
      <c r="E69" s="22"/>
      <c r="F69" s="22"/>
      <c r="T69" s="22"/>
      <c r="U69" s="22"/>
      <c r="V69" s="22"/>
      <c r="W69" s="22"/>
      <c r="X69" s="22"/>
      <c r="Y69" s="22"/>
      <c r="Z69" s="22"/>
      <c r="AA69" s="22"/>
      <c r="AB69" s="22"/>
    </row>
    <row r="70" spans="1:28" ht="36.75" customHeight="1" x14ac:dyDescent="0.25">
      <c r="A70" s="22"/>
      <c r="B70" s="424"/>
      <c r="C70" s="424"/>
      <c r="D70" s="424"/>
      <c r="E70" s="424"/>
      <c r="F70" s="424"/>
      <c r="G70" s="424"/>
      <c r="H70" s="424"/>
      <c r="I70" s="424"/>
      <c r="J70" s="424"/>
      <c r="K70" s="424"/>
      <c r="L70" s="424"/>
      <c r="M70" s="424"/>
      <c r="N70" s="424"/>
      <c r="O70" s="424"/>
      <c r="P70" s="424"/>
      <c r="Q70" s="424"/>
      <c r="R70" s="104"/>
      <c r="S70" s="104"/>
      <c r="T70" s="22"/>
      <c r="U70" s="22"/>
      <c r="V70" s="22"/>
      <c r="W70" s="22"/>
      <c r="X70" s="22"/>
      <c r="Y70" s="22"/>
      <c r="Z70" s="22"/>
      <c r="AA70" s="22"/>
      <c r="AB70" s="22"/>
    </row>
    <row r="71" spans="1:28" x14ac:dyDescent="0.25">
      <c r="A71" s="22"/>
      <c r="B71" s="25"/>
      <c r="C71" s="25"/>
      <c r="D71" s="25"/>
      <c r="E71" s="25"/>
      <c r="F71" s="25"/>
      <c r="T71" s="22"/>
      <c r="U71" s="22"/>
      <c r="V71" s="24"/>
      <c r="W71" s="22"/>
      <c r="X71" s="22"/>
      <c r="Y71" s="22"/>
      <c r="Z71" s="22"/>
      <c r="AA71" s="22"/>
      <c r="AB71" s="22"/>
    </row>
    <row r="72" spans="1:28" ht="51" customHeight="1" x14ac:dyDescent="0.25">
      <c r="A72" s="22"/>
      <c r="B72" s="424"/>
      <c r="C72" s="424"/>
      <c r="D72" s="424"/>
      <c r="E72" s="424"/>
      <c r="F72" s="424"/>
      <c r="G72" s="424"/>
      <c r="H72" s="424"/>
      <c r="I72" s="424"/>
      <c r="J72" s="424"/>
      <c r="K72" s="424"/>
      <c r="L72" s="424"/>
      <c r="M72" s="424"/>
      <c r="N72" s="424"/>
      <c r="O72" s="424"/>
      <c r="P72" s="424"/>
      <c r="Q72" s="424"/>
      <c r="R72" s="104"/>
      <c r="S72" s="104"/>
      <c r="T72" s="22"/>
      <c r="U72" s="22"/>
      <c r="V72" s="24"/>
      <c r="W72" s="22"/>
      <c r="X72" s="22"/>
      <c r="Y72" s="22"/>
      <c r="Z72" s="22"/>
      <c r="AA72" s="22"/>
      <c r="AB72" s="22"/>
    </row>
    <row r="73" spans="1:28" ht="32.25" customHeight="1" x14ac:dyDescent="0.25">
      <c r="A73" s="22"/>
      <c r="B73" s="437"/>
      <c r="C73" s="437"/>
      <c r="D73" s="437"/>
      <c r="E73" s="437"/>
      <c r="F73" s="437"/>
      <c r="G73" s="437"/>
      <c r="H73" s="437"/>
      <c r="I73" s="437"/>
      <c r="J73" s="437"/>
      <c r="K73" s="437"/>
      <c r="L73" s="437"/>
      <c r="M73" s="437"/>
      <c r="N73" s="437"/>
      <c r="O73" s="437"/>
      <c r="P73" s="437"/>
      <c r="Q73" s="437"/>
      <c r="R73" s="103"/>
      <c r="S73" s="103"/>
      <c r="T73" s="22"/>
      <c r="U73" s="22"/>
      <c r="V73" s="22"/>
      <c r="W73" s="22"/>
      <c r="X73" s="22"/>
      <c r="Y73" s="22"/>
      <c r="Z73" s="22"/>
      <c r="AA73" s="22"/>
      <c r="AB73" s="22"/>
    </row>
    <row r="74" spans="1:28" ht="51.75" customHeight="1" x14ac:dyDescent="0.25">
      <c r="A74" s="22"/>
      <c r="B74" s="424"/>
      <c r="C74" s="424"/>
      <c r="D74" s="424"/>
      <c r="E74" s="424"/>
      <c r="F74" s="424"/>
      <c r="G74" s="424"/>
      <c r="H74" s="424"/>
      <c r="I74" s="424"/>
      <c r="J74" s="424"/>
      <c r="K74" s="424"/>
      <c r="L74" s="424"/>
      <c r="M74" s="424"/>
      <c r="N74" s="424"/>
      <c r="O74" s="424"/>
      <c r="P74" s="424"/>
      <c r="Q74" s="424"/>
      <c r="R74" s="104"/>
      <c r="S74" s="104"/>
      <c r="T74" s="22"/>
      <c r="U74" s="22"/>
      <c r="V74" s="22"/>
      <c r="W74" s="22"/>
      <c r="X74" s="22"/>
      <c r="Y74" s="22"/>
      <c r="Z74" s="22"/>
      <c r="AA74" s="22"/>
      <c r="AB74" s="22"/>
    </row>
    <row r="75" spans="1:28" ht="21.75" customHeight="1" x14ac:dyDescent="0.25">
      <c r="A75" s="22"/>
      <c r="B75" s="438"/>
      <c r="C75" s="438"/>
      <c r="D75" s="438"/>
      <c r="E75" s="438"/>
      <c r="F75" s="438"/>
      <c r="G75" s="438"/>
      <c r="H75" s="438"/>
      <c r="I75" s="438"/>
      <c r="J75" s="438"/>
      <c r="K75" s="438"/>
      <c r="L75" s="438"/>
      <c r="M75" s="438"/>
      <c r="N75" s="438"/>
      <c r="O75" s="438"/>
      <c r="P75" s="438"/>
      <c r="Q75" s="438"/>
      <c r="R75" s="105"/>
      <c r="S75" s="105"/>
      <c r="T75" s="23"/>
      <c r="U75" s="23"/>
      <c r="V75" s="22"/>
      <c r="W75" s="22"/>
      <c r="X75" s="22"/>
      <c r="Y75" s="22"/>
      <c r="Z75" s="22"/>
      <c r="AA75" s="22"/>
      <c r="AB75" s="22"/>
    </row>
    <row r="76" spans="1:28" ht="23.25" customHeight="1" x14ac:dyDescent="0.25">
      <c r="A76" s="22"/>
      <c r="B76" s="23"/>
      <c r="C76" s="23"/>
      <c r="D76" s="23"/>
      <c r="E76" s="23"/>
      <c r="F76" s="23"/>
      <c r="T76" s="22"/>
      <c r="U76" s="22"/>
      <c r="V76" s="22"/>
      <c r="W76" s="22"/>
      <c r="X76" s="22"/>
      <c r="Y76" s="22"/>
      <c r="Z76" s="22"/>
      <c r="AA76" s="22"/>
      <c r="AB76" s="22"/>
    </row>
    <row r="77" spans="1:28" ht="18.75" customHeight="1" x14ac:dyDescent="0.25">
      <c r="A77" s="22"/>
      <c r="B77" s="436"/>
      <c r="C77" s="436"/>
      <c r="D77" s="436"/>
      <c r="E77" s="436"/>
      <c r="F77" s="436"/>
      <c r="G77" s="436"/>
      <c r="H77" s="436"/>
      <c r="I77" s="436"/>
      <c r="J77" s="436"/>
      <c r="K77" s="436"/>
      <c r="L77" s="436"/>
      <c r="M77" s="436"/>
      <c r="N77" s="436"/>
      <c r="O77" s="436"/>
      <c r="P77" s="436"/>
      <c r="Q77" s="436"/>
      <c r="R77" s="102"/>
      <c r="S77" s="102"/>
      <c r="T77" s="22"/>
      <c r="U77" s="22"/>
      <c r="V77" s="22"/>
      <c r="W77" s="22"/>
      <c r="X77" s="22"/>
      <c r="Y77" s="22"/>
      <c r="Z77" s="22"/>
      <c r="AA77" s="22"/>
      <c r="AB77" s="22"/>
    </row>
    <row r="78" spans="1:28" x14ac:dyDescent="0.25">
      <c r="A78" s="22"/>
      <c r="B78" s="22"/>
      <c r="C78" s="22"/>
      <c r="D78" s="22"/>
      <c r="E78" s="22"/>
      <c r="F78" s="22"/>
      <c r="T78" s="22"/>
      <c r="U78" s="22"/>
      <c r="V78" s="22"/>
      <c r="W78" s="22"/>
      <c r="X78" s="22"/>
      <c r="Y78" s="22"/>
      <c r="Z78" s="22"/>
      <c r="AA78" s="22"/>
      <c r="AB78" s="22"/>
    </row>
    <row r="79" spans="1:28" x14ac:dyDescent="0.25">
      <c r="A79" s="22"/>
      <c r="B79" s="22"/>
      <c r="C79" s="22"/>
      <c r="D79" s="22"/>
      <c r="E79" s="22"/>
      <c r="F79" s="22"/>
      <c r="T79" s="22"/>
      <c r="U79" s="22"/>
      <c r="V79" s="22"/>
      <c r="W79" s="22"/>
      <c r="X79" s="22"/>
      <c r="Y79" s="22"/>
      <c r="Z79" s="22"/>
      <c r="AA79" s="22"/>
      <c r="AB79" s="22"/>
    </row>
    <row r="80" spans="1:28" x14ac:dyDescent="0.25">
      <c r="G80" s="21"/>
      <c r="H80" s="21"/>
      <c r="I80" s="21"/>
      <c r="J80" s="21"/>
      <c r="K80" s="21"/>
      <c r="L80" s="21"/>
      <c r="M80" s="21"/>
      <c r="N80" s="21"/>
      <c r="O80" s="21"/>
      <c r="P80" s="21"/>
      <c r="Q80" s="21"/>
      <c r="R80" s="21"/>
      <c r="S80" s="21"/>
    </row>
    <row r="81" spans="7:19" x14ac:dyDescent="0.25">
      <c r="G81" s="21"/>
      <c r="H81" s="21"/>
      <c r="I81" s="21"/>
      <c r="J81" s="21"/>
      <c r="K81" s="21"/>
      <c r="L81" s="21"/>
      <c r="M81" s="21"/>
      <c r="N81" s="21"/>
      <c r="O81" s="21"/>
      <c r="P81" s="21"/>
      <c r="Q81" s="21"/>
      <c r="R81" s="21"/>
      <c r="S81" s="21"/>
    </row>
    <row r="82" spans="7:19" x14ac:dyDescent="0.25">
      <c r="G82" s="21"/>
      <c r="H82" s="21"/>
      <c r="I82" s="21"/>
      <c r="J82" s="21"/>
      <c r="K82" s="21"/>
      <c r="L82" s="21"/>
      <c r="M82" s="21"/>
      <c r="N82" s="21"/>
      <c r="O82" s="21"/>
      <c r="P82" s="21"/>
      <c r="Q82" s="21"/>
      <c r="R82" s="21"/>
      <c r="S82" s="21"/>
    </row>
    <row r="83" spans="7:19" x14ac:dyDescent="0.25">
      <c r="G83" s="21"/>
      <c r="H83" s="21"/>
      <c r="I83" s="21"/>
      <c r="J83" s="21"/>
      <c r="K83" s="21"/>
      <c r="L83" s="21"/>
      <c r="M83" s="21"/>
      <c r="N83" s="21"/>
      <c r="O83" s="21"/>
      <c r="P83" s="21"/>
      <c r="Q83" s="21"/>
      <c r="R83" s="21"/>
      <c r="S83" s="21"/>
    </row>
    <row r="84" spans="7:19" x14ac:dyDescent="0.25">
      <c r="G84" s="21"/>
      <c r="H84" s="21"/>
      <c r="I84" s="21"/>
      <c r="J84" s="21"/>
      <c r="K84" s="21"/>
      <c r="L84" s="21"/>
      <c r="M84" s="21"/>
      <c r="N84" s="21"/>
      <c r="O84" s="21"/>
      <c r="P84" s="21"/>
      <c r="Q84" s="21"/>
      <c r="R84" s="21"/>
      <c r="S84" s="21"/>
    </row>
    <row r="85" spans="7:19" x14ac:dyDescent="0.25">
      <c r="G85" s="21"/>
      <c r="H85" s="21"/>
      <c r="I85" s="21"/>
      <c r="J85" s="21"/>
      <c r="K85" s="21"/>
      <c r="L85" s="21"/>
      <c r="M85" s="21"/>
      <c r="N85" s="21"/>
      <c r="O85" s="21"/>
      <c r="P85" s="21"/>
      <c r="Q85" s="21"/>
      <c r="R85" s="21"/>
      <c r="S85" s="21"/>
    </row>
    <row r="86" spans="7:19" x14ac:dyDescent="0.25">
      <c r="G86" s="21"/>
      <c r="H86" s="21"/>
      <c r="I86" s="21"/>
      <c r="J86" s="21"/>
      <c r="K86" s="21"/>
      <c r="L86" s="21"/>
      <c r="M86" s="21"/>
      <c r="N86" s="21"/>
      <c r="O86" s="21"/>
      <c r="P86" s="21"/>
      <c r="Q86" s="21"/>
      <c r="R86" s="21"/>
      <c r="S86" s="21"/>
    </row>
    <row r="87" spans="7:19" x14ac:dyDescent="0.25">
      <c r="G87" s="21"/>
      <c r="H87" s="21"/>
      <c r="I87" s="21"/>
      <c r="J87" s="21"/>
      <c r="K87" s="21"/>
      <c r="L87" s="21"/>
      <c r="M87" s="21"/>
      <c r="N87" s="21"/>
      <c r="O87" s="21"/>
      <c r="P87" s="21"/>
      <c r="Q87" s="21"/>
      <c r="R87" s="21"/>
      <c r="S87" s="21"/>
    </row>
    <row r="88" spans="7:19" x14ac:dyDescent="0.25">
      <c r="G88" s="21"/>
      <c r="H88" s="21"/>
      <c r="I88" s="21"/>
      <c r="J88" s="21"/>
      <c r="K88" s="21"/>
      <c r="L88" s="21"/>
      <c r="M88" s="21"/>
      <c r="N88" s="21"/>
      <c r="O88" s="21"/>
      <c r="P88" s="21"/>
      <c r="Q88" s="21"/>
      <c r="R88" s="21"/>
      <c r="S88" s="21"/>
    </row>
    <row r="89" spans="7:19" x14ac:dyDescent="0.25">
      <c r="G89" s="21"/>
      <c r="H89" s="21"/>
      <c r="I89" s="21"/>
      <c r="J89" s="21"/>
      <c r="K89" s="21"/>
      <c r="L89" s="21"/>
      <c r="M89" s="21"/>
      <c r="N89" s="21"/>
      <c r="O89" s="21"/>
      <c r="P89" s="21"/>
      <c r="Q89" s="21"/>
      <c r="R89" s="21"/>
      <c r="S89" s="21"/>
    </row>
    <row r="90" spans="7:19" x14ac:dyDescent="0.25">
      <c r="G90" s="21"/>
      <c r="H90" s="21"/>
      <c r="I90" s="21"/>
      <c r="J90" s="21"/>
      <c r="K90" s="21"/>
      <c r="L90" s="21"/>
      <c r="M90" s="21"/>
      <c r="N90" s="21"/>
      <c r="O90" s="21"/>
      <c r="P90" s="21"/>
      <c r="Q90" s="21"/>
      <c r="R90" s="21"/>
      <c r="S90" s="21"/>
    </row>
    <row r="91" spans="7:19" x14ac:dyDescent="0.25">
      <c r="G91" s="21"/>
      <c r="H91" s="21"/>
      <c r="I91" s="21"/>
      <c r="J91" s="21"/>
      <c r="K91" s="21"/>
      <c r="L91" s="21"/>
      <c r="M91" s="21"/>
      <c r="N91" s="21"/>
      <c r="O91" s="21"/>
      <c r="P91" s="21"/>
      <c r="Q91" s="21"/>
      <c r="R91" s="21"/>
      <c r="S91" s="21"/>
    </row>
    <row r="92" spans="7:19" x14ac:dyDescent="0.25">
      <c r="G92" s="21"/>
      <c r="H92" s="21"/>
      <c r="I92" s="21"/>
      <c r="J92" s="21"/>
      <c r="K92" s="21"/>
      <c r="L92" s="21"/>
      <c r="M92" s="21"/>
      <c r="N92" s="21"/>
      <c r="O92" s="21"/>
      <c r="P92" s="21"/>
      <c r="Q92" s="21"/>
      <c r="R92" s="21"/>
      <c r="S92" s="21"/>
    </row>
  </sheetData>
  <mergeCells count="39">
    <mergeCell ref="B77:Q77"/>
    <mergeCell ref="B68:Q68"/>
    <mergeCell ref="B70:Q70"/>
    <mergeCell ref="B72:Q72"/>
    <mergeCell ref="B73:Q73"/>
    <mergeCell ref="B74:Q74"/>
    <mergeCell ref="B75:Q75"/>
    <mergeCell ref="B66:Q66"/>
    <mergeCell ref="T20:W20"/>
    <mergeCell ref="X20:AA20"/>
    <mergeCell ref="Z21:AA21"/>
    <mergeCell ref="A14:AC14"/>
    <mergeCell ref="A15:AC15"/>
    <mergeCell ref="A16:AC16"/>
    <mergeCell ref="A18:AC18"/>
    <mergeCell ref="A20:A22"/>
    <mergeCell ref="B20:B22"/>
    <mergeCell ref="C20:D21"/>
    <mergeCell ref="E20:F21"/>
    <mergeCell ref="G20:G22"/>
    <mergeCell ref="P20:S20"/>
    <mergeCell ref="AB20:AC21"/>
    <mergeCell ref="P21:Q21"/>
    <mergeCell ref="R21:S21"/>
    <mergeCell ref="T21:U21"/>
    <mergeCell ref="V21:W21"/>
    <mergeCell ref="X21:Y21"/>
    <mergeCell ref="A12:AC12"/>
    <mergeCell ref="H20:K20"/>
    <mergeCell ref="L20:O20"/>
    <mergeCell ref="H21:I21"/>
    <mergeCell ref="J21:K21"/>
    <mergeCell ref="L21:M21"/>
    <mergeCell ref="N21:O21"/>
    <mergeCell ref="A4:AC4"/>
    <mergeCell ref="A6:AC6"/>
    <mergeCell ref="A8:AC8"/>
    <mergeCell ref="A9:AC9"/>
    <mergeCell ref="A11:AC11"/>
  </mergeCells>
  <conditionalFormatting sqref="C24 C30">
    <cfRule type="cellIs" dxfId="17" priority="36" operator="notEqual">
      <formula>0</formula>
    </cfRule>
  </conditionalFormatting>
  <conditionalFormatting sqref="C25:C29 C31:C64">
    <cfRule type="cellIs" dxfId="16" priority="28" operator="greaterThan">
      <formula>0</formula>
    </cfRule>
  </conditionalFormatting>
  <conditionalFormatting sqref="G24:AB64">
    <cfRule type="cellIs" dxfId="15" priority="24" operator="notEqual">
      <formula>0</formula>
    </cfRule>
  </conditionalFormatting>
  <conditionalFormatting sqref="AC24:AC64">
    <cfRule type="cellIs" dxfId="14" priority="23" operator="notEqual">
      <formula>0</formula>
    </cfRule>
  </conditionalFormatting>
  <conditionalFormatting sqref="L31:S64 L24:S29">
    <cfRule type="cellIs" dxfId="13" priority="22" operator="notEqual">
      <formula>0</formula>
    </cfRule>
  </conditionalFormatting>
  <conditionalFormatting sqref="J31:J64 J24:J29">
    <cfRule type="cellIs" dxfId="12" priority="13" operator="notEqual">
      <formula>0</formula>
    </cfRule>
  </conditionalFormatting>
  <conditionalFormatting sqref="D52">
    <cfRule type="cellIs" dxfId="11" priority="8" operator="notEqual">
      <formula>0</formula>
    </cfRule>
  </conditionalFormatting>
  <conditionalFormatting sqref="D31:D34">
    <cfRule type="cellIs" dxfId="10" priority="7" operator="notEqual">
      <formula>0</formula>
    </cfRule>
  </conditionalFormatting>
  <conditionalFormatting sqref="D58:D64 D51 D43 D35 D25:D30 E30">
    <cfRule type="cellIs" dxfId="9" priority="12" operator="notEqual">
      <formula>0</formula>
    </cfRule>
  </conditionalFormatting>
  <conditionalFormatting sqref="D24">
    <cfRule type="cellIs" dxfId="8" priority="11" operator="notEqual">
      <formula>0</formula>
    </cfRule>
  </conditionalFormatting>
  <conditionalFormatting sqref="D24">
    <cfRule type="cellIs" dxfId="7" priority="10" operator="notEqual">
      <formula>0</formula>
    </cfRule>
  </conditionalFormatting>
  <conditionalFormatting sqref="D53:D57">
    <cfRule type="cellIs" dxfId="6" priority="9" operator="notEqual">
      <formula>0</formula>
    </cfRule>
  </conditionalFormatting>
  <conditionalFormatting sqref="D44:D50">
    <cfRule type="cellIs" dxfId="5" priority="6" operator="notEqual">
      <formula>0</formula>
    </cfRule>
  </conditionalFormatting>
  <conditionalFormatting sqref="D36:D42">
    <cfRule type="cellIs" dxfId="4" priority="5" operator="notEqual">
      <formula>0</formula>
    </cfRule>
  </conditionalFormatting>
  <conditionalFormatting sqref="E24:E29 E31: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6" zoomScale="85" zoomScaleSheetLayoutView="85" workbookViewId="0">
      <selection activeCell="M26" sqref="M26"/>
    </sheetView>
  </sheetViews>
  <sheetFormatPr defaultColWidth="9.140625" defaultRowHeight="15" x14ac:dyDescent="0.25"/>
  <cols>
    <col min="1" max="1" width="6.140625" style="133" customWidth="1"/>
    <col min="2" max="2" width="23.140625" style="133" customWidth="1"/>
    <col min="3" max="3" width="13.85546875" style="133" customWidth="1"/>
    <col min="4" max="4" width="15.140625" style="133" customWidth="1"/>
    <col min="5" max="12" width="7.7109375" style="133" customWidth="1"/>
    <col min="13" max="13" width="10.7109375" style="133" customWidth="1"/>
    <col min="14" max="14" width="41.28515625" style="133" customWidth="1"/>
    <col min="15" max="15" width="13"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17.5703125" style="133" customWidth="1"/>
    <col min="24" max="25" width="10.7109375" style="133" customWidth="1"/>
    <col min="26" max="26" width="7.7109375" style="133" customWidth="1"/>
    <col min="27" max="28" width="10.7109375" style="133" customWidth="1"/>
    <col min="29" max="29" width="15.7109375" style="133" customWidth="1"/>
    <col min="30" max="30" width="12.28515625" style="133" customWidth="1"/>
    <col min="31" max="31" width="15.85546875" style="133" customWidth="1"/>
    <col min="32" max="32" width="11.7109375" style="133" customWidth="1"/>
    <col min="33" max="33" width="11.5703125" style="133" customWidth="1"/>
    <col min="34" max="35" width="9.7109375" style="133"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0.7109375" style="133" customWidth="1"/>
    <col min="48" max="48" width="15.7109375" style="133" customWidth="1"/>
    <col min="49" max="16384" width="9.140625" style="133"/>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
    </row>
    <row r="7" spans="1:48" ht="18.75" x14ac:dyDescent="0.25">
      <c r="A7" s="350" t="s">
        <v>7</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x14ac:dyDescent="0.25">
      <c r="A9" s="351" t="str">
        <f>'1. паспорт местоположение'!A9:C9</f>
        <v>Акционерное общество "Россети Янтарь" ДЗО  ПАО "Россети"</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x14ac:dyDescent="0.25">
      <c r="A12" s="351" t="str">
        <f>'1. паспорт местоположение'!A12:C12</f>
        <v>N_181-23</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x14ac:dyDescent="0.25">
      <c r="A15" s="35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s="134"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s="134" customFormat="1" x14ac:dyDescent="0.25">
      <c r="A21" s="453" t="s">
        <v>462</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134" customFormat="1" ht="58.5" customHeight="1" x14ac:dyDescent="0.25">
      <c r="A22" s="444" t="s">
        <v>50</v>
      </c>
      <c r="B22" s="455" t="s">
        <v>22</v>
      </c>
      <c r="C22" s="444" t="s">
        <v>49</v>
      </c>
      <c r="D22" s="444" t="s">
        <v>48</v>
      </c>
      <c r="E22" s="458" t="s">
        <v>472</v>
      </c>
      <c r="F22" s="459"/>
      <c r="G22" s="459"/>
      <c r="H22" s="459"/>
      <c r="I22" s="459"/>
      <c r="J22" s="459"/>
      <c r="K22" s="459"/>
      <c r="L22" s="460"/>
      <c r="M22" s="444" t="s">
        <v>47</v>
      </c>
      <c r="N22" s="444" t="s">
        <v>46</v>
      </c>
      <c r="O22" s="444" t="s">
        <v>45</v>
      </c>
      <c r="P22" s="439" t="s">
        <v>244</v>
      </c>
      <c r="Q22" s="439" t="s">
        <v>44</v>
      </c>
      <c r="R22" s="439" t="s">
        <v>43</v>
      </c>
      <c r="S22" s="439" t="s">
        <v>42</v>
      </c>
      <c r="T22" s="439"/>
      <c r="U22" s="461" t="s">
        <v>41</v>
      </c>
      <c r="V22" s="461" t="s">
        <v>40</v>
      </c>
      <c r="W22" s="439" t="s">
        <v>39</v>
      </c>
      <c r="X22" s="439" t="s">
        <v>38</v>
      </c>
      <c r="Y22" s="439" t="s">
        <v>37</v>
      </c>
      <c r="Z22" s="446" t="s">
        <v>36</v>
      </c>
      <c r="AA22" s="439" t="s">
        <v>35</v>
      </c>
      <c r="AB22" s="439" t="s">
        <v>34</v>
      </c>
      <c r="AC22" s="439" t="s">
        <v>33</v>
      </c>
      <c r="AD22" s="439" t="s">
        <v>32</v>
      </c>
      <c r="AE22" s="439" t="s">
        <v>31</v>
      </c>
      <c r="AF22" s="439" t="s">
        <v>30</v>
      </c>
      <c r="AG22" s="439"/>
      <c r="AH22" s="439"/>
      <c r="AI22" s="439"/>
      <c r="AJ22" s="439"/>
      <c r="AK22" s="439"/>
      <c r="AL22" s="439" t="s">
        <v>29</v>
      </c>
      <c r="AM22" s="439"/>
      <c r="AN22" s="439"/>
      <c r="AO22" s="439"/>
      <c r="AP22" s="439" t="s">
        <v>28</v>
      </c>
      <c r="AQ22" s="439"/>
      <c r="AR22" s="439" t="s">
        <v>27</v>
      </c>
      <c r="AS22" s="439" t="s">
        <v>26</v>
      </c>
      <c r="AT22" s="439" t="s">
        <v>25</v>
      </c>
      <c r="AU22" s="439" t="s">
        <v>24</v>
      </c>
      <c r="AV22" s="447" t="s">
        <v>23</v>
      </c>
    </row>
    <row r="23" spans="1:48" s="134" customFormat="1" ht="64.5" customHeight="1" x14ac:dyDescent="0.25">
      <c r="A23" s="454"/>
      <c r="B23" s="456"/>
      <c r="C23" s="454"/>
      <c r="D23" s="454"/>
      <c r="E23" s="449" t="s">
        <v>21</v>
      </c>
      <c r="F23" s="440" t="s">
        <v>125</v>
      </c>
      <c r="G23" s="440" t="s">
        <v>124</v>
      </c>
      <c r="H23" s="440" t="s">
        <v>123</v>
      </c>
      <c r="I23" s="442" t="s">
        <v>383</v>
      </c>
      <c r="J23" s="442" t="s">
        <v>384</v>
      </c>
      <c r="K23" s="442" t="s">
        <v>385</v>
      </c>
      <c r="L23" s="440" t="s">
        <v>74</v>
      </c>
      <c r="M23" s="454"/>
      <c r="N23" s="454"/>
      <c r="O23" s="454"/>
      <c r="P23" s="439"/>
      <c r="Q23" s="439"/>
      <c r="R23" s="439"/>
      <c r="S23" s="451" t="s">
        <v>2</v>
      </c>
      <c r="T23" s="451" t="s">
        <v>9</v>
      </c>
      <c r="U23" s="461"/>
      <c r="V23" s="461"/>
      <c r="W23" s="439"/>
      <c r="X23" s="439"/>
      <c r="Y23" s="439"/>
      <c r="Z23" s="439"/>
      <c r="AA23" s="439"/>
      <c r="AB23" s="439"/>
      <c r="AC23" s="439"/>
      <c r="AD23" s="439"/>
      <c r="AE23" s="439"/>
      <c r="AF23" s="439" t="s">
        <v>20</v>
      </c>
      <c r="AG23" s="439"/>
      <c r="AH23" s="439" t="s">
        <v>19</v>
      </c>
      <c r="AI23" s="439"/>
      <c r="AJ23" s="444" t="s">
        <v>18</v>
      </c>
      <c r="AK23" s="444" t="s">
        <v>17</v>
      </c>
      <c r="AL23" s="444" t="s">
        <v>16</v>
      </c>
      <c r="AM23" s="444" t="s">
        <v>15</v>
      </c>
      <c r="AN23" s="444" t="s">
        <v>14</v>
      </c>
      <c r="AO23" s="444" t="s">
        <v>13</v>
      </c>
      <c r="AP23" s="444" t="s">
        <v>12</v>
      </c>
      <c r="AQ23" s="462" t="s">
        <v>9</v>
      </c>
      <c r="AR23" s="439"/>
      <c r="AS23" s="439"/>
      <c r="AT23" s="439"/>
      <c r="AU23" s="439"/>
      <c r="AV23" s="448"/>
    </row>
    <row r="24" spans="1:48" s="134" customFormat="1" ht="96.75" customHeight="1" x14ac:dyDescent="0.25">
      <c r="A24" s="445"/>
      <c r="B24" s="457"/>
      <c r="C24" s="445"/>
      <c r="D24" s="445"/>
      <c r="E24" s="450"/>
      <c r="F24" s="441"/>
      <c r="G24" s="441"/>
      <c r="H24" s="441"/>
      <c r="I24" s="443"/>
      <c r="J24" s="443"/>
      <c r="K24" s="443"/>
      <c r="L24" s="441"/>
      <c r="M24" s="445"/>
      <c r="N24" s="445"/>
      <c r="O24" s="445"/>
      <c r="P24" s="439"/>
      <c r="Q24" s="439"/>
      <c r="R24" s="439"/>
      <c r="S24" s="452"/>
      <c r="T24" s="452"/>
      <c r="U24" s="461"/>
      <c r="V24" s="461"/>
      <c r="W24" s="439"/>
      <c r="X24" s="439"/>
      <c r="Y24" s="439"/>
      <c r="Z24" s="439"/>
      <c r="AA24" s="439"/>
      <c r="AB24" s="439"/>
      <c r="AC24" s="439"/>
      <c r="AD24" s="439"/>
      <c r="AE24" s="439"/>
      <c r="AF24" s="135" t="s">
        <v>11</v>
      </c>
      <c r="AG24" s="135" t="s">
        <v>10</v>
      </c>
      <c r="AH24" s="136" t="s">
        <v>2</v>
      </c>
      <c r="AI24" s="136" t="s">
        <v>9</v>
      </c>
      <c r="AJ24" s="445"/>
      <c r="AK24" s="445"/>
      <c r="AL24" s="445"/>
      <c r="AM24" s="445"/>
      <c r="AN24" s="445"/>
      <c r="AO24" s="445"/>
      <c r="AP24" s="445"/>
      <c r="AQ24" s="463"/>
      <c r="AR24" s="439"/>
      <c r="AS24" s="439"/>
      <c r="AT24" s="439"/>
      <c r="AU24" s="439"/>
      <c r="AV24" s="448"/>
    </row>
    <row r="25" spans="1:48" s="138" customFormat="1" ht="11.25" x14ac:dyDescent="0.2">
      <c r="A25" s="137">
        <v>1</v>
      </c>
      <c r="B25" s="137">
        <v>2</v>
      </c>
      <c r="C25" s="137">
        <v>4</v>
      </c>
      <c r="D25" s="137">
        <v>5</v>
      </c>
      <c r="E25" s="137">
        <v>6</v>
      </c>
      <c r="F25" s="137">
        <f>E25+1</f>
        <v>7</v>
      </c>
      <c r="G25" s="137">
        <f t="shared" ref="G25:H25" si="0">F25+1</f>
        <v>8</v>
      </c>
      <c r="H25" s="137">
        <f t="shared" si="0"/>
        <v>9</v>
      </c>
      <c r="I25" s="137">
        <f t="shared" ref="I25" si="1">H25+1</f>
        <v>10</v>
      </c>
      <c r="J25" s="137">
        <f t="shared" ref="J25" si="2">I25+1</f>
        <v>11</v>
      </c>
      <c r="K25" s="137">
        <f t="shared" ref="K25" si="3">J25+1</f>
        <v>12</v>
      </c>
      <c r="L25" s="137">
        <f t="shared" ref="L25" si="4">K25+1</f>
        <v>13</v>
      </c>
      <c r="M25" s="137">
        <f t="shared" ref="M25" si="5">L25+1</f>
        <v>14</v>
      </c>
      <c r="N25" s="137">
        <f t="shared" ref="N25" si="6">M25+1</f>
        <v>15</v>
      </c>
      <c r="O25" s="137">
        <f t="shared" ref="O25" si="7">N25+1</f>
        <v>16</v>
      </c>
      <c r="P25" s="137">
        <f t="shared" ref="P25" si="8">O25+1</f>
        <v>17</v>
      </c>
      <c r="Q25" s="137">
        <f t="shared" ref="Q25" si="9">P25+1</f>
        <v>18</v>
      </c>
      <c r="R25" s="137">
        <f t="shared" ref="R25" si="10">Q25+1</f>
        <v>19</v>
      </c>
      <c r="S25" s="137">
        <f t="shared" ref="S25" si="11">R25+1</f>
        <v>20</v>
      </c>
      <c r="T25" s="137">
        <f t="shared" ref="T25" si="12">S25+1</f>
        <v>21</v>
      </c>
      <c r="U25" s="137">
        <f t="shared" ref="U25" si="13">T25+1</f>
        <v>22</v>
      </c>
      <c r="V25" s="137">
        <f t="shared" ref="V25" si="14">U25+1</f>
        <v>23</v>
      </c>
      <c r="W25" s="137">
        <f t="shared" ref="W25" si="15">V25+1</f>
        <v>24</v>
      </c>
      <c r="X25" s="137">
        <f t="shared" ref="X25" si="16">W25+1</f>
        <v>25</v>
      </c>
      <c r="Y25" s="137">
        <f t="shared" ref="Y25" si="17">X25+1</f>
        <v>26</v>
      </c>
      <c r="Z25" s="137">
        <f t="shared" ref="Z25" si="18">Y25+1</f>
        <v>27</v>
      </c>
      <c r="AA25" s="137">
        <f t="shared" ref="AA25" si="19">Z25+1</f>
        <v>28</v>
      </c>
      <c r="AB25" s="137">
        <f t="shared" ref="AB25" si="20">AA25+1</f>
        <v>29</v>
      </c>
      <c r="AC25" s="137">
        <f t="shared" ref="AC25" si="21">AB25+1</f>
        <v>30</v>
      </c>
      <c r="AD25" s="137">
        <f t="shared" ref="AD25" si="22">AC25+1</f>
        <v>31</v>
      </c>
      <c r="AE25" s="137">
        <f t="shared" ref="AE25" si="23">AD25+1</f>
        <v>32</v>
      </c>
      <c r="AF25" s="137">
        <f t="shared" ref="AF25" si="24">AE25+1</f>
        <v>33</v>
      </c>
      <c r="AG25" s="137">
        <f t="shared" ref="AG25" si="25">AF25+1</f>
        <v>34</v>
      </c>
      <c r="AH25" s="137">
        <f t="shared" ref="AH25" si="26">AG25+1</f>
        <v>35</v>
      </c>
      <c r="AI25" s="137">
        <f t="shared" ref="AI25" si="27">AH25+1</f>
        <v>36</v>
      </c>
      <c r="AJ25" s="137">
        <f t="shared" ref="AJ25" si="28">AI25+1</f>
        <v>37</v>
      </c>
      <c r="AK25" s="137">
        <f t="shared" ref="AK25" si="29">AJ25+1</f>
        <v>38</v>
      </c>
      <c r="AL25" s="137">
        <f t="shared" ref="AL25" si="30">AK25+1</f>
        <v>39</v>
      </c>
      <c r="AM25" s="137">
        <f t="shared" ref="AM25" si="31">AL25+1</f>
        <v>40</v>
      </c>
      <c r="AN25" s="137">
        <f t="shared" ref="AN25" si="32">AM25+1</f>
        <v>41</v>
      </c>
      <c r="AO25" s="137">
        <f t="shared" ref="AO25" si="33">AN25+1</f>
        <v>42</v>
      </c>
      <c r="AP25" s="137">
        <f t="shared" ref="AP25" si="34">AO25+1</f>
        <v>43</v>
      </c>
      <c r="AQ25" s="137">
        <f t="shared" ref="AQ25" si="35">AP25+1</f>
        <v>44</v>
      </c>
      <c r="AR25" s="137">
        <f t="shared" ref="AR25" si="36">AQ25+1</f>
        <v>45</v>
      </c>
      <c r="AS25" s="137">
        <f t="shared" ref="AS25" si="37">AR25+1</f>
        <v>46</v>
      </c>
      <c r="AT25" s="137">
        <f t="shared" ref="AT25" si="38">AS25+1</f>
        <v>47</v>
      </c>
      <c r="AU25" s="137">
        <f t="shared" ref="AU25" si="39">AT25+1</f>
        <v>48</v>
      </c>
      <c r="AV25" s="137">
        <f t="shared" ref="AV25" si="40">AU25+1</f>
        <v>49</v>
      </c>
    </row>
    <row r="26" spans="1:48" s="138" customFormat="1" ht="236.25" x14ac:dyDescent="0.2">
      <c r="A26" s="139">
        <v>1</v>
      </c>
      <c r="B26" s="3" t="s">
        <v>557</v>
      </c>
      <c r="C26" s="140" t="s">
        <v>61</v>
      </c>
      <c r="D26" s="304">
        <f>'6.1. Паспорт сетевой график'!H53</f>
        <v>46021</v>
      </c>
      <c r="E26" s="139"/>
      <c r="F26" s="139"/>
      <c r="G26" s="139"/>
      <c r="H26" s="139"/>
      <c r="I26" s="139"/>
      <c r="J26" s="139"/>
      <c r="K26" s="139"/>
      <c r="L26" s="139" t="s">
        <v>552</v>
      </c>
      <c r="M26" s="305" t="s">
        <v>582</v>
      </c>
      <c r="N26" s="305" t="s">
        <v>583</v>
      </c>
      <c r="O26" s="329" t="s">
        <v>557</v>
      </c>
      <c r="P26" s="306">
        <v>3108.8041600000001</v>
      </c>
      <c r="Q26" s="305" t="s">
        <v>584</v>
      </c>
      <c r="R26" s="306">
        <f>P26</f>
        <v>3108.8041600000001</v>
      </c>
      <c r="S26" s="305" t="s">
        <v>585</v>
      </c>
      <c r="T26" s="305" t="s">
        <v>586</v>
      </c>
      <c r="U26" s="307">
        <v>3</v>
      </c>
      <c r="V26" s="307">
        <v>3</v>
      </c>
      <c r="W26" s="305" t="s">
        <v>587</v>
      </c>
      <c r="X26" s="306">
        <v>3108.8041600000001</v>
      </c>
      <c r="Y26" s="305"/>
      <c r="Z26" s="308"/>
      <c r="AA26" s="306"/>
      <c r="AB26" s="306">
        <f>X26</f>
        <v>3108.8041600000001</v>
      </c>
      <c r="AC26" s="305" t="s">
        <v>587</v>
      </c>
      <c r="AD26" s="306">
        <f>'8. Общие сведения'!B59*1000</f>
        <v>1126.4652699999999</v>
      </c>
      <c r="AE26" s="306">
        <f>AD26</f>
        <v>1126.4652699999999</v>
      </c>
      <c r="AF26" s="307"/>
      <c r="AG26" s="305"/>
      <c r="AH26" s="308"/>
      <c r="AI26" s="308"/>
      <c r="AJ26" s="308"/>
      <c r="AK26" s="308"/>
      <c r="AL26" s="305"/>
      <c r="AM26" s="305"/>
      <c r="AN26" s="308"/>
      <c r="AO26" s="305"/>
      <c r="AP26" s="308">
        <v>45449</v>
      </c>
      <c r="AQ26" s="308">
        <v>45449</v>
      </c>
      <c r="AR26" s="308">
        <v>45449</v>
      </c>
      <c r="AS26" s="308">
        <v>45449</v>
      </c>
      <c r="AT26" s="308">
        <v>45540</v>
      </c>
      <c r="AU26" s="305"/>
      <c r="AV26" s="305"/>
    </row>
    <row r="27" spans="1:48" s="138" customFormat="1" ht="22.5" x14ac:dyDescent="0.2">
      <c r="A27" s="139"/>
      <c r="B27" s="3"/>
      <c r="C27" s="140"/>
      <c r="D27" s="304"/>
      <c r="E27" s="139"/>
      <c r="F27" s="139"/>
      <c r="G27" s="139"/>
      <c r="H27" s="139"/>
      <c r="I27" s="139"/>
      <c r="J27" s="139"/>
      <c r="K27" s="139"/>
      <c r="L27" s="139"/>
      <c r="M27" s="140"/>
      <c r="N27" s="140"/>
      <c r="O27" s="140"/>
      <c r="P27" s="141"/>
      <c r="Q27" s="140"/>
      <c r="R27" s="141"/>
      <c r="S27" s="140"/>
      <c r="T27" s="140"/>
      <c r="U27" s="139"/>
      <c r="V27" s="139"/>
      <c r="W27" s="305" t="s">
        <v>588</v>
      </c>
      <c r="X27" s="141">
        <v>3741.6666700000001</v>
      </c>
      <c r="Y27" s="140"/>
      <c r="Z27" s="142"/>
      <c r="AA27" s="141"/>
      <c r="AB27" s="141"/>
      <c r="AC27" s="141"/>
      <c r="AD27" s="141"/>
      <c r="AE27" s="141"/>
      <c r="AF27" s="139"/>
      <c r="AG27" s="140"/>
      <c r="AH27" s="142"/>
      <c r="AI27" s="142"/>
      <c r="AJ27" s="142"/>
      <c r="AK27" s="142"/>
      <c r="AL27" s="140"/>
      <c r="AM27" s="140"/>
      <c r="AN27" s="142"/>
      <c r="AO27" s="140"/>
      <c r="AP27" s="142"/>
      <c r="AQ27" s="142"/>
      <c r="AR27" s="142"/>
      <c r="AS27" s="142"/>
      <c r="AT27" s="142"/>
      <c r="AU27" s="140"/>
      <c r="AV27" s="140"/>
    </row>
    <row r="28" spans="1:48" s="138" customFormat="1" ht="11.25" x14ac:dyDescent="0.2">
      <c r="A28" s="139"/>
      <c r="B28" s="3"/>
      <c r="C28" s="140"/>
      <c r="D28" s="304"/>
      <c r="E28" s="139"/>
      <c r="F28" s="139"/>
      <c r="G28" s="139"/>
      <c r="H28" s="139"/>
      <c r="I28" s="139"/>
      <c r="J28" s="139"/>
      <c r="K28" s="139"/>
      <c r="L28" s="139"/>
      <c r="M28" s="140"/>
      <c r="N28" s="140"/>
      <c r="O28" s="140"/>
      <c r="P28" s="141"/>
      <c r="Q28" s="140"/>
      <c r="R28" s="141"/>
      <c r="S28" s="140"/>
      <c r="T28" s="140"/>
      <c r="U28" s="139"/>
      <c r="V28" s="139"/>
      <c r="W28" s="305" t="s">
        <v>589</v>
      </c>
      <c r="X28" s="141">
        <v>4308.3333300000004</v>
      </c>
      <c r="Y28" s="140"/>
      <c r="Z28" s="142"/>
      <c r="AA28" s="141"/>
      <c r="AB28" s="141"/>
      <c r="AC28" s="141"/>
      <c r="AD28" s="141"/>
      <c r="AE28" s="141"/>
      <c r="AF28" s="139"/>
      <c r="AG28" s="140"/>
      <c r="AH28" s="142"/>
      <c r="AI28" s="142"/>
      <c r="AJ28" s="142"/>
      <c r="AK28" s="142"/>
      <c r="AL28" s="140"/>
      <c r="AM28" s="140"/>
      <c r="AN28" s="142"/>
      <c r="AO28" s="140"/>
      <c r="AP28" s="142"/>
      <c r="AQ28" s="142"/>
      <c r="AR28" s="142"/>
      <c r="AS28" s="142"/>
      <c r="AT28" s="142"/>
      <c r="AU28" s="140"/>
      <c r="AV28" s="140"/>
    </row>
    <row r="29" spans="1:48" s="138" customFormat="1" ht="11.25" x14ac:dyDescent="0.2">
      <c r="A29" s="139"/>
      <c r="B29" s="3"/>
      <c r="C29" s="140"/>
      <c r="D29" s="304"/>
      <c r="E29" s="139"/>
      <c r="F29" s="139"/>
      <c r="G29" s="139"/>
      <c r="H29" s="139"/>
      <c r="I29" s="139"/>
      <c r="J29" s="139"/>
      <c r="K29" s="139"/>
      <c r="L29" s="139"/>
      <c r="M29" s="140"/>
      <c r="N29" s="140"/>
      <c r="O29" s="140"/>
      <c r="P29" s="141"/>
      <c r="Q29" s="140"/>
      <c r="R29" s="141"/>
      <c r="S29" s="140"/>
      <c r="T29" s="140"/>
      <c r="U29" s="139"/>
      <c r="V29" s="139"/>
      <c r="W29" s="305"/>
      <c r="X29" s="141"/>
      <c r="Y29" s="140"/>
      <c r="Z29" s="142"/>
      <c r="AA29" s="141"/>
      <c r="AB29" s="141"/>
      <c r="AC29" s="141"/>
      <c r="AD29" s="141"/>
      <c r="AE29" s="141"/>
      <c r="AF29" s="139"/>
      <c r="AG29" s="140"/>
      <c r="AH29" s="142"/>
      <c r="AI29" s="142"/>
      <c r="AJ29" s="142"/>
      <c r="AK29" s="142"/>
      <c r="AL29" s="140"/>
      <c r="AM29" s="140"/>
      <c r="AN29" s="142"/>
      <c r="AO29" s="140"/>
      <c r="AP29" s="142"/>
      <c r="AQ29" s="142"/>
      <c r="AR29" s="142"/>
      <c r="AS29" s="142"/>
      <c r="AT29" s="142"/>
      <c r="AU29" s="140"/>
      <c r="AV29" s="140"/>
    </row>
    <row r="30" spans="1:48" s="138" customFormat="1" ht="11.25" x14ac:dyDescent="0.2">
      <c r="A30" s="139"/>
      <c r="B30" s="3"/>
      <c r="C30" s="140"/>
      <c r="D30" s="304"/>
      <c r="E30" s="139"/>
      <c r="F30" s="139"/>
      <c r="G30" s="139"/>
      <c r="H30" s="139"/>
      <c r="I30" s="139"/>
      <c r="J30" s="139"/>
      <c r="K30" s="139"/>
      <c r="L30" s="139"/>
      <c r="M30" s="140"/>
      <c r="N30" s="140"/>
      <c r="O30" s="140"/>
      <c r="P30" s="141"/>
      <c r="Q30" s="140"/>
      <c r="R30" s="141"/>
      <c r="S30" s="140"/>
      <c r="T30" s="140"/>
      <c r="U30" s="139"/>
      <c r="V30" s="139"/>
      <c r="W30" s="305"/>
      <c r="X30" s="141"/>
      <c r="Y30" s="140"/>
      <c r="Z30" s="142"/>
      <c r="AA30" s="141"/>
      <c r="AB30" s="141"/>
      <c r="AC30" s="141"/>
      <c r="AD30" s="141"/>
      <c r="AE30" s="141"/>
      <c r="AF30" s="139"/>
      <c r="AG30" s="140"/>
      <c r="AH30" s="142"/>
      <c r="AI30" s="142"/>
      <c r="AJ30" s="142"/>
      <c r="AK30" s="142"/>
      <c r="AL30" s="140"/>
      <c r="AM30" s="140"/>
      <c r="AN30" s="142"/>
      <c r="AO30" s="140"/>
      <c r="AP30" s="142"/>
      <c r="AQ30" s="142"/>
      <c r="AR30" s="142"/>
      <c r="AS30" s="142"/>
      <c r="AT30" s="142"/>
      <c r="AU30" s="140"/>
      <c r="AV30" s="140"/>
    </row>
    <row r="31" spans="1:48" s="138" customFormat="1" ht="11.25" x14ac:dyDescent="0.2">
      <c r="A31" s="139"/>
      <c r="B31" s="3"/>
      <c r="C31" s="140"/>
      <c r="D31" s="304"/>
      <c r="E31" s="139"/>
      <c r="F31" s="139"/>
      <c r="G31" s="139"/>
      <c r="H31" s="139"/>
      <c r="I31" s="139"/>
      <c r="J31" s="139"/>
      <c r="K31" s="139"/>
      <c r="L31" s="139"/>
      <c r="M31" s="140"/>
      <c r="N31" s="140"/>
      <c r="O31" s="140"/>
      <c r="P31" s="141"/>
      <c r="Q31" s="140"/>
      <c r="R31" s="141"/>
      <c r="S31" s="140"/>
      <c r="T31" s="140"/>
      <c r="U31" s="139"/>
      <c r="V31" s="139"/>
      <c r="W31" s="305"/>
      <c r="X31" s="141"/>
      <c r="Y31" s="140"/>
      <c r="Z31" s="142"/>
      <c r="AA31" s="141"/>
      <c r="AB31" s="141"/>
      <c r="AC31" s="141"/>
      <c r="AD31" s="141"/>
      <c r="AE31" s="141"/>
      <c r="AF31" s="139"/>
      <c r="AG31" s="140"/>
      <c r="AH31" s="142"/>
      <c r="AI31" s="142"/>
      <c r="AJ31" s="142"/>
      <c r="AK31" s="142"/>
      <c r="AL31" s="140"/>
      <c r="AM31" s="140"/>
      <c r="AN31" s="142"/>
      <c r="AO31" s="140"/>
      <c r="AP31" s="142"/>
      <c r="AQ31" s="142"/>
      <c r="AR31" s="142"/>
      <c r="AS31" s="142"/>
      <c r="AT31" s="142"/>
      <c r="AU31" s="140"/>
      <c r="AV31" s="140"/>
    </row>
    <row r="32" spans="1:48" s="138" customFormat="1" ht="11.25" x14ac:dyDescent="0.2">
      <c r="A32" s="139"/>
      <c r="B32" s="3"/>
      <c r="C32" s="140"/>
      <c r="D32" s="304"/>
      <c r="E32" s="139"/>
      <c r="F32" s="139"/>
      <c r="G32" s="139"/>
      <c r="H32" s="139"/>
      <c r="I32" s="139"/>
      <c r="J32" s="139"/>
      <c r="K32" s="139"/>
      <c r="L32" s="139"/>
      <c r="M32" s="140"/>
      <c r="N32" s="140"/>
      <c r="O32" s="140"/>
      <c r="P32" s="141"/>
      <c r="Q32" s="140"/>
      <c r="R32" s="141"/>
      <c r="S32" s="140"/>
      <c r="T32" s="140"/>
      <c r="U32" s="139"/>
      <c r="V32" s="139"/>
      <c r="W32" s="305"/>
      <c r="X32" s="141"/>
      <c r="Y32" s="140"/>
      <c r="Z32" s="142"/>
      <c r="AA32" s="141"/>
      <c r="AB32" s="141"/>
      <c r="AC32" s="141"/>
      <c r="AD32" s="141"/>
      <c r="AE32" s="141"/>
      <c r="AF32" s="139"/>
      <c r="AG32" s="140"/>
      <c r="AH32" s="142"/>
      <c r="AI32" s="142"/>
      <c r="AJ32" s="142"/>
      <c r="AK32" s="142"/>
      <c r="AL32" s="140"/>
      <c r="AM32" s="140"/>
      <c r="AN32" s="142"/>
      <c r="AO32" s="140"/>
      <c r="AP32" s="142"/>
      <c r="AQ32" s="142"/>
      <c r="AR32" s="142"/>
      <c r="AS32" s="142"/>
      <c r="AT32" s="142"/>
      <c r="AU32" s="140"/>
      <c r="AV32" s="140"/>
    </row>
    <row r="33" spans="2:30" x14ac:dyDescent="0.25">
      <c r="B33" s="133" t="s">
        <v>556</v>
      </c>
      <c r="AD33" s="309">
        <f>SUM(AD26:AD32)</f>
        <v>1126.4652699999999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F37" sqref="F37"/>
    </sheetView>
  </sheetViews>
  <sheetFormatPr defaultRowHeight="15.75" x14ac:dyDescent="0.25"/>
  <cols>
    <col min="1" max="1" width="67.85546875" style="59" customWidth="1"/>
    <col min="2" max="2" width="66.140625" style="59"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4" t="str">
        <f>'1. паспорт местоположение'!A5:C5</f>
        <v>Год раскрытия информации: 2025 год</v>
      </c>
      <c r="B5" s="464"/>
      <c r="C5" s="35"/>
      <c r="D5" s="35"/>
      <c r="E5" s="35"/>
      <c r="F5" s="35"/>
      <c r="G5" s="35"/>
      <c r="H5" s="35"/>
    </row>
    <row r="6" spans="1:8" ht="18.75" x14ac:dyDescent="0.3">
      <c r="A6" s="106"/>
      <c r="B6" s="106"/>
      <c r="C6" s="106"/>
      <c r="D6" s="106"/>
      <c r="E6" s="106"/>
      <c r="F6" s="106"/>
      <c r="G6" s="106"/>
      <c r="H6" s="106"/>
    </row>
    <row r="7" spans="1:8" ht="18.75" x14ac:dyDescent="0.25">
      <c r="A7" s="350" t="s">
        <v>7</v>
      </c>
      <c r="B7" s="350"/>
      <c r="C7" s="109"/>
      <c r="D7" s="109"/>
      <c r="E7" s="109"/>
      <c r="F7" s="109"/>
      <c r="G7" s="109"/>
      <c r="H7" s="109"/>
    </row>
    <row r="8" spans="1:8" ht="18.75" x14ac:dyDescent="0.25">
      <c r="A8" s="109"/>
      <c r="B8" s="109"/>
      <c r="C8" s="109"/>
      <c r="D8" s="109"/>
      <c r="E8" s="109"/>
      <c r="F8" s="109"/>
      <c r="G8" s="109"/>
      <c r="H8" s="109"/>
    </row>
    <row r="9" spans="1:8" x14ac:dyDescent="0.25">
      <c r="A9" s="420" t="str">
        <f>'1. паспорт местоположение'!A9:C9</f>
        <v>Акционерное общество "Россети Янтарь" ДЗО  ПАО "Россети"</v>
      </c>
      <c r="B9" s="420"/>
      <c r="C9" s="111"/>
      <c r="D9" s="111"/>
      <c r="E9" s="111"/>
      <c r="F9" s="111"/>
      <c r="G9" s="111"/>
      <c r="H9" s="111"/>
    </row>
    <row r="10" spans="1:8" x14ac:dyDescent="0.25">
      <c r="A10" s="355" t="s">
        <v>6</v>
      </c>
      <c r="B10" s="35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20" t="str">
        <f>'1. паспорт местоположение'!A12:C12</f>
        <v>N_181-23</v>
      </c>
      <c r="B12" s="420"/>
      <c r="C12" s="111"/>
      <c r="D12" s="111"/>
      <c r="E12" s="111"/>
      <c r="F12" s="111"/>
      <c r="G12" s="111"/>
      <c r="H12" s="111"/>
    </row>
    <row r="13" spans="1:8" x14ac:dyDescent="0.25">
      <c r="A13" s="355" t="s">
        <v>5</v>
      </c>
      <c r="B13" s="355"/>
      <c r="C13" s="112"/>
      <c r="D13" s="112"/>
      <c r="E13" s="112"/>
      <c r="F13" s="112"/>
      <c r="G13" s="112"/>
      <c r="H13" s="112"/>
    </row>
    <row r="14" spans="1:8" ht="18.75" x14ac:dyDescent="0.25">
      <c r="A14" s="130"/>
      <c r="B14" s="130"/>
      <c r="C14" s="130"/>
      <c r="D14" s="130"/>
      <c r="E14" s="130"/>
      <c r="F14" s="130"/>
      <c r="G14" s="130"/>
      <c r="H14" s="130"/>
    </row>
    <row r="15" spans="1:8" ht="45" customHeight="1" x14ac:dyDescent="0.25">
      <c r="A15" s="425" t="str">
        <f>'1. паспорт местоположение'!A15:C15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5"/>
      <c r="C15" s="111"/>
      <c r="D15" s="111"/>
      <c r="E15" s="111"/>
      <c r="F15" s="111"/>
      <c r="G15" s="111"/>
      <c r="H15" s="111"/>
    </row>
    <row r="16" spans="1:8" x14ac:dyDescent="0.25">
      <c r="A16" s="355" t="s">
        <v>4</v>
      </c>
      <c r="B16" s="355"/>
      <c r="C16" s="112"/>
      <c r="D16" s="112"/>
      <c r="E16" s="112"/>
      <c r="F16" s="112"/>
      <c r="G16" s="112"/>
      <c r="H16" s="112"/>
    </row>
    <row r="17" spans="1:2" x14ac:dyDescent="0.25">
      <c r="B17" s="60"/>
    </row>
    <row r="18" spans="1:2" ht="33.75" customHeight="1" x14ac:dyDescent="0.25">
      <c r="A18" s="465" t="s">
        <v>463</v>
      </c>
      <c r="B18" s="466"/>
    </row>
    <row r="19" spans="1:2" x14ac:dyDescent="0.25">
      <c r="B19" s="6"/>
    </row>
    <row r="20" spans="1:2" ht="16.5" thickBot="1" x14ac:dyDescent="0.3">
      <c r="B20" s="61"/>
    </row>
    <row r="21" spans="1:2" ht="90.75" thickBot="1" x14ac:dyDescent="0.3">
      <c r="A21" s="62" t="s">
        <v>338</v>
      </c>
      <c r="B21" s="131" t="str">
        <f>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2" t="s">
        <v>339</v>
      </c>
      <c r="B22" s="131" t="str">
        <f>CONCATENATE('1. паспорт местоположение'!C26,", ",'1. паспорт местоположение'!C27)</f>
        <v>Калининградская область, Славский городской округ</v>
      </c>
    </row>
    <row r="23" spans="1:2" ht="16.5" thickBot="1" x14ac:dyDescent="0.3">
      <c r="A23" s="62" t="s">
        <v>321</v>
      </c>
      <c r="B23" s="131" t="s">
        <v>560</v>
      </c>
    </row>
    <row r="24" spans="1:2" ht="16.5" thickBot="1" x14ac:dyDescent="0.3">
      <c r="A24" s="62" t="s">
        <v>340</v>
      </c>
      <c r="B24" s="295">
        <v>0</v>
      </c>
    </row>
    <row r="25" spans="1:2" ht="16.5" thickBot="1" x14ac:dyDescent="0.3">
      <c r="A25" s="63" t="s">
        <v>341</v>
      </c>
      <c r="B25" s="131">
        <v>2025</v>
      </c>
    </row>
    <row r="26" spans="1:2" ht="16.5" thickBot="1" x14ac:dyDescent="0.3">
      <c r="A26" s="64" t="s">
        <v>342</v>
      </c>
      <c r="B26" s="294" t="s">
        <v>568</v>
      </c>
    </row>
    <row r="27" spans="1:2" ht="29.25" thickBot="1" x14ac:dyDescent="0.3">
      <c r="A27" s="71" t="s">
        <v>574</v>
      </c>
      <c r="B27" s="268">
        <f>'6.2. Паспорт фин осв ввод'!C24</f>
        <v>42.167154379999999</v>
      </c>
    </row>
    <row r="28" spans="1:2" ht="16.5" thickBot="1" x14ac:dyDescent="0.3">
      <c r="A28" s="66" t="s">
        <v>343</v>
      </c>
      <c r="B28" s="320" t="s">
        <v>570</v>
      </c>
    </row>
    <row r="29" spans="1:2" ht="29.25" thickBot="1" x14ac:dyDescent="0.3">
      <c r="A29" s="72" t="s">
        <v>547</v>
      </c>
      <c r="B29" s="268">
        <f>'7. Паспорт отчет о закупке'!AD33/1000</f>
        <v>1.12646527</v>
      </c>
    </row>
    <row r="30" spans="1:2" ht="29.25" thickBot="1" x14ac:dyDescent="0.3">
      <c r="A30" s="72" t="s">
        <v>548</v>
      </c>
      <c r="B30" s="268">
        <f>B32+B41+B58</f>
        <v>1.12646527</v>
      </c>
    </row>
    <row r="31" spans="1:2" ht="16.5" thickBot="1" x14ac:dyDescent="0.3">
      <c r="A31" s="66" t="s">
        <v>344</v>
      </c>
      <c r="B31" s="88"/>
    </row>
    <row r="32" spans="1:2" ht="29.25" thickBot="1" x14ac:dyDescent="0.3">
      <c r="A32" s="72" t="s">
        <v>345</v>
      </c>
      <c r="B32" s="268">
        <f>B33+B37</f>
        <v>0</v>
      </c>
    </row>
    <row r="33" spans="1:3" s="132" customFormat="1" ht="16.5" thickBot="1" x14ac:dyDescent="0.3">
      <c r="A33" s="89" t="s">
        <v>549</v>
      </c>
      <c r="B33" s="90"/>
    </row>
    <row r="34" spans="1:3" ht="16.5" thickBot="1" x14ac:dyDescent="0.3">
      <c r="A34" s="66" t="s">
        <v>346</v>
      </c>
      <c r="B34" s="91">
        <f>B33/$B$27</f>
        <v>0</v>
      </c>
    </row>
    <row r="35" spans="1:3" ht="16.5" thickBot="1" x14ac:dyDescent="0.3">
      <c r="A35" s="66" t="s">
        <v>550</v>
      </c>
      <c r="B35" s="88"/>
      <c r="C35" s="22">
        <v>1</v>
      </c>
    </row>
    <row r="36" spans="1:3" ht="16.5" thickBot="1" x14ac:dyDescent="0.3">
      <c r="A36" s="66" t="s">
        <v>551</v>
      </c>
      <c r="B36" s="88"/>
      <c r="C36" s="22">
        <v>2</v>
      </c>
    </row>
    <row r="37" spans="1:3" s="132" customFormat="1" ht="16.5" thickBot="1" x14ac:dyDescent="0.3">
      <c r="A37" s="89" t="s">
        <v>549</v>
      </c>
      <c r="B37" s="90"/>
    </row>
    <row r="38" spans="1:3" ht="16.5" thickBot="1" x14ac:dyDescent="0.3">
      <c r="A38" s="66" t="s">
        <v>346</v>
      </c>
      <c r="B38" s="91">
        <f>B37/$B$27</f>
        <v>0</v>
      </c>
    </row>
    <row r="39" spans="1:3" ht="16.5" thickBot="1" x14ac:dyDescent="0.3">
      <c r="A39" s="66" t="s">
        <v>550</v>
      </c>
      <c r="B39" s="88"/>
      <c r="C39" s="22">
        <v>1</v>
      </c>
    </row>
    <row r="40" spans="1:3" ht="16.5" thickBot="1" x14ac:dyDescent="0.3">
      <c r="A40" s="66" t="s">
        <v>551</v>
      </c>
      <c r="B40" s="88"/>
      <c r="C40" s="22">
        <v>2</v>
      </c>
    </row>
    <row r="41" spans="1:3" ht="29.25" thickBot="1" x14ac:dyDescent="0.3">
      <c r="A41" s="72" t="s">
        <v>347</v>
      </c>
      <c r="B41" s="268">
        <f>B42+B46+B50+B54</f>
        <v>0</v>
      </c>
    </row>
    <row r="42" spans="1:3" s="132" customFormat="1" ht="16.5" thickBot="1" x14ac:dyDescent="0.3">
      <c r="A42" s="89" t="s">
        <v>549</v>
      </c>
      <c r="B42" s="90"/>
    </row>
    <row r="43" spans="1:3" ht="16.5" thickBot="1" x14ac:dyDescent="0.3">
      <c r="A43" s="66" t="s">
        <v>346</v>
      </c>
      <c r="B43" s="91">
        <f>B42/$B$27</f>
        <v>0</v>
      </c>
    </row>
    <row r="44" spans="1:3" ht="16.5" thickBot="1" x14ac:dyDescent="0.3">
      <c r="A44" s="66" t="s">
        <v>550</v>
      </c>
      <c r="B44" s="88"/>
      <c r="C44" s="22">
        <v>1</v>
      </c>
    </row>
    <row r="45" spans="1:3" ht="16.5" thickBot="1" x14ac:dyDescent="0.3">
      <c r="A45" s="66" t="s">
        <v>551</v>
      </c>
      <c r="B45" s="88"/>
      <c r="C45" s="22">
        <v>2</v>
      </c>
    </row>
    <row r="46" spans="1:3" s="132" customFormat="1" ht="16.5" thickBot="1" x14ac:dyDescent="0.3">
      <c r="A46" s="89" t="s">
        <v>549</v>
      </c>
      <c r="B46" s="90"/>
    </row>
    <row r="47" spans="1:3" ht="16.5" thickBot="1" x14ac:dyDescent="0.3">
      <c r="A47" s="66" t="s">
        <v>346</v>
      </c>
      <c r="B47" s="91">
        <f>B46/$B$27</f>
        <v>0</v>
      </c>
    </row>
    <row r="48" spans="1:3" ht="16.5" thickBot="1" x14ac:dyDescent="0.3">
      <c r="A48" s="66" t="s">
        <v>550</v>
      </c>
      <c r="B48" s="88"/>
      <c r="C48" s="22">
        <v>1</v>
      </c>
    </row>
    <row r="49" spans="1:3" ht="16.5" thickBot="1" x14ac:dyDescent="0.3">
      <c r="A49" s="66" t="s">
        <v>551</v>
      </c>
      <c r="B49" s="88"/>
      <c r="C49" s="22">
        <v>2</v>
      </c>
    </row>
    <row r="50" spans="1:3" s="132" customFormat="1" ht="16.5" thickBot="1" x14ac:dyDescent="0.3">
      <c r="A50" s="89" t="s">
        <v>549</v>
      </c>
      <c r="B50" s="90"/>
    </row>
    <row r="51" spans="1:3" ht="16.5" thickBot="1" x14ac:dyDescent="0.3">
      <c r="A51" s="66" t="s">
        <v>346</v>
      </c>
      <c r="B51" s="91">
        <f>B50/$B$27</f>
        <v>0</v>
      </c>
    </row>
    <row r="52" spans="1:3" ht="16.5" thickBot="1" x14ac:dyDescent="0.3">
      <c r="A52" s="66" t="s">
        <v>550</v>
      </c>
      <c r="B52" s="88"/>
      <c r="C52" s="22">
        <v>1</v>
      </c>
    </row>
    <row r="53" spans="1:3" ht="16.5" thickBot="1" x14ac:dyDescent="0.3">
      <c r="A53" s="66" t="s">
        <v>551</v>
      </c>
      <c r="B53" s="88"/>
      <c r="C53" s="22">
        <v>2</v>
      </c>
    </row>
    <row r="54" spans="1:3" s="132" customFormat="1" ht="16.5" thickBot="1" x14ac:dyDescent="0.3">
      <c r="A54" s="89" t="s">
        <v>549</v>
      </c>
      <c r="B54" s="90"/>
    </row>
    <row r="55" spans="1:3" ht="16.5" thickBot="1" x14ac:dyDescent="0.3">
      <c r="A55" s="66" t="s">
        <v>346</v>
      </c>
      <c r="B55" s="91">
        <f>B54/$B$27</f>
        <v>0</v>
      </c>
    </row>
    <row r="56" spans="1:3" ht="16.5" thickBot="1" x14ac:dyDescent="0.3">
      <c r="A56" s="66" t="s">
        <v>550</v>
      </c>
      <c r="B56" s="88"/>
      <c r="C56" s="22">
        <v>1</v>
      </c>
    </row>
    <row r="57" spans="1:3" ht="16.5" thickBot="1" x14ac:dyDescent="0.3">
      <c r="A57" s="66" t="s">
        <v>551</v>
      </c>
      <c r="B57" s="88"/>
      <c r="C57" s="22">
        <v>2</v>
      </c>
    </row>
    <row r="58" spans="1:3" ht="29.25" thickBot="1" x14ac:dyDescent="0.3">
      <c r="A58" s="72" t="s">
        <v>348</v>
      </c>
      <c r="B58" s="268">
        <f>B59+B63+B67+B71</f>
        <v>1.12646527</v>
      </c>
    </row>
    <row r="59" spans="1:3" s="132" customFormat="1" ht="30.75" thickBot="1" x14ac:dyDescent="0.3">
      <c r="A59" s="327" t="s">
        <v>580</v>
      </c>
      <c r="B59" s="328">
        <v>1.12646527</v>
      </c>
    </row>
    <row r="60" spans="1:3" ht="16.5" thickBot="1" x14ac:dyDescent="0.3">
      <c r="A60" s="66" t="s">
        <v>346</v>
      </c>
      <c r="B60" s="91">
        <f>B59/$B$27</f>
        <v>2.6714282397350617E-2</v>
      </c>
    </row>
    <row r="61" spans="1:3" ht="16.5" thickBot="1" x14ac:dyDescent="0.3">
      <c r="A61" s="66" t="s">
        <v>550</v>
      </c>
      <c r="B61" s="88"/>
      <c r="C61" s="22">
        <v>1</v>
      </c>
    </row>
    <row r="62" spans="1:3" ht="16.5" thickBot="1" x14ac:dyDescent="0.3">
      <c r="A62" s="66" t="s">
        <v>551</v>
      </c>
      <c r="B62" s="88"/>
      <c r="C62" s="22">
        <v>2</v>
      </c>
    </row>
    <row r="63" spans="1:3" s="132" customFormat="1" ht="16.5" thickBot="1" x14ac:dyDescent="0.3">
      <c r="A63" s="89" t="s">
        <v>549</v>
      </c>
      <c r="B63" s="90"/>
    </row>
    <row r="64" spans="1:3" ht="16.5" thickBot="1" x14ac:dyDescent="0.3">
      <c r="A64" s="66" t="s">
        <v>346</v>
      </c>
      <c r="B64" s="91">
        <f>B63/$B$27</f>
        <v>0</v>
      </c>
    </row>
    <row r="65" spans="1:3" ht="16.5" thickBot="1" x14ac:dyDescent="0.3">
      <c r="A65" s="66" t="s">
        <v>550</v>
      </c>
      <c r="B65" s="88"/>
      <c r="C65" s="22">
        <v>1</v>
      </c>
    </row>
    <row r="66" spans="1:3" ht="16.5" thickBot="1" x14ac:dyDescent="0.3">
      <c r="A66" s="66" t="s">
        <v>551</v>
      </c>
      <c r="B66" s="88"/>
      <c r="C66" s="22">
        <v>2</v>
      </c>
    </row>
    <row r="67" spans="1:3" s="132" customFormat="1" ht="16.5" thickBot="1" x14ac:dyDescent="0.3">
      <c r="A67" s="89" t="s">
        <v>549</v>
      </c>
      <c r="B67" s="90"/>
    </row>
    <row r="68" spans="1:3" ht="16.5" thickBot="1" x14ac:dyDescent="0.3">
      <c r="A68" s="66" t="s">
        <v>346</v>
      </c>
      <c r="B68" s="91">
        <f>B67/$B$27</f>
        <v>0</v>
      </c>
    </row>
    <row r="69" spans="1:3" ht="16.5" thickBot="1" x14ac:dyDescent="0.3">
      <c r="A69" s="66" t="s">
        <v>550</v>
      </c>
      <c r="B69" s="88"/>
      <c r="C69" s="22">
        <v>1</v>
      </c>
    </row>
    <row r="70" spans="1:3" ht="16.5" thickBot="1" x14ac:dyDescent="0.3">
      <c r="A70" s="66" t="s">
        <v>551</v>
      </c>
      <c r="B70" s="88"/>
      <c r="C70" s="22">
        <v>2</v>
      </c>
    </row>
    <row r="71" spans="1:3" s="132" customFormat="1" ht="16.5" thickBot="1" x14ac:dyDescent="0.3">
      <c r="A71" s="89" t="s">
        <v>549</v>
      </c>
      <c r="B71" s="90"/>
    </row>
    <row r="72" spans="1:3" ht="16.5" thickBot="1" x14ac:dyDescent="0.3">
      <c r="A72" s="66" t="s">
        <v>346</v>
      </c>
      <c r="B72" s="91">
        <f>B71/$B$27</f>
        <v>0</v>
      </c>
    </row>
    <row r="73" spans="1:3" ht="16.5" thickBot="1" x14ac:dyDescent="0.3">
      <c r="A73" s="66" t="s">
        <v>550</v>
      </c>
      <c r="B73" s="88"/>
      <c r="C73" s="22">
        <v>1</v>
      </c>
    </row>
    <row r="74" spans="1:3" ht="16.5" thickBot="1" x14ac:dyDescent="0.3">
      <c r="A74" s="66" t="s">
        <v>551</v>
      </c>
      <c r="B74" s="88"/>
      <c r="C74" s="22">
        <v>2</v>
      </c>
    </row>
    <row r="75" spans="1:3" ht="29.25" thickBot="1" x14ac:dyDescent="0.3">
      <c r="A75" s="65" t="s">
        <v>349</v>
      </c>
      <c r="B75" s="91">
        <f>B30/B27</f>
        <v>2.6714282397350617E-2</v>
      </c>
    </row>
    <row r="76" spans="1:3" ht="16.5" thickBot="1" x14ac:dyDescent="0.3">
      <c r="A76" s="67" t="s">
        <v>344</v>
      </c>
      <c r="B76" s="73"/>
    </row>
    <row r="77" spans="1:3" ht="16.5" thickBot="1" x14ac:dyDescent="0.3">
      <c r="A77" s="67" t="s">
        <v>350</v>
      </c>
      <c r="B77" s="73"/>
    </row>
    <row r="78" spans="1:3" ht="16.5" thickBot="1" x14ac:dyDescent="0.3">
      <c r="A78" s="67" t="s">
        <v>351</v>
      </c>
      <c r="B78" s="73"/>
    </row>
    <row r="79" spans="1:3" ht="16.5" thickBot="1" x14ac:dyDescent="0.3">
      <c r="A79" s="67" t="s">
        <v>352</v>
      </c>
      <c r="B79" s="92">
        <f>B60</f>
        <v>2.6714282397350617E-2</v>
      </c>
    </row>
    <row r="80" spans="1:3" ht="16.5" thickBot="1" x14ac:dyDescent="0.3">
      <c r="A80" s="63" t="s">
        <v>353</v>
      </c>
      <c r="B80" s="92">
        <f>B81/$B$27</f>
        <v>0</v>
      </c>
    </row>
    <row r="81" spans="1:3" ht="16.5" thickBot="1" x14ac:dyDescent="0.3">
      <c r="A81" s="63" t="s">
        <v>354</v>
      </c>
      <c r="B81" s="299">
        <f xml:space="preserve"> SUMIF(C33:C74, 1,B33:B74)</f>
        <v>0</v>
      </c>
      <c r="C81" s="330">
        <f>'6.2. Паспорт фин осв ввод'!D24-'6.2. Паспорт фин осв ввод'!F24</f>
        <v>-42.167154379999999</v>
      </c>
    </row>
    <row r="82" spans="1:3" ht="16.5" thickBot="1" x14ac:dyDescent="0.3">
      <c r="A82" s="63" t="s">
        <v>355</v>
      </c>
      <c r="B82" s="92">
        <f>B83/$B$27</f>
        <v>0</v>
      </c>
    </row>
    <row r="83" spans="1:3" ht="16.5" thickBot="1" x14ac:dyDescent="0.3">
      <c r="A83" s="64" t="s">
        <v>356</v>
      </c>
      <c r="B83" s="299">
        <f xml:space="preserve"> SUMIF(C35:C76, 2,B35:B76)</f>
        <v>0</v>
      </c>
      <c r="C83" s="330">
        <f>'6.2. Паспорт фин осв ввод'!D30-'6.2. Паспорт фин осв ввод'!F30</f>
        <v>-35.139295320000002</v>
      </c>
    </row>
    <row r="84" spans="1:3" ht="30" x14ac:dyDescent="0.25">
      <c r="A84" s="65" t="s">
        <v>357</v>
      </c>
      <c r="B84" s="67" t="s">
        <v>358</v>
      </c>
    </row>
    <row r="85" spans="1:3" x14ac:dyDescent="0.25">
      <c r="A85" s="69" t="s">
        <v>359</v>
      </c>
      <c r="B85" s="69" t="s">
        <v>557</v>
      </c>
    </row>
    <row r="86" spans="1:3" ht="30" x14ac:dyDescent="0.25">
      <c r="A86" s="69" t="s">
        <v>360</v>
      </c>
      <c r="B86" s="69" t="s">
        <v>581</v>
      </c>
    </row>
    <row r="87" spans="1:3" x14ac:dyDescent="0.25">
      <c r="A87" s="69" t="s">
        <v>361</v>
      </c>
      <c r="B87" s="69"/>
    </row>
    <row r="88" spans="1:3" x14ac:dyDescent="0.25">
      <c r="A88" s="69" t="s">
        <v>362</v>
      </c>
      <c r="B88" s="69"/>
    </row>
    <row r="89" spans="1:3" ht="16.5" thickBot="1" x14ac:dyDescent="0.3">
      <c r="A89" s="70" t="s">
        <v>363</v>
      </c>
      <c r="B89" s="70"/>
    </row>
    <row r="90" spans="1:3" ht="30.75" thickBot="1" x14ac:dyDescent="0.3">
      <c r="A90" s="67" t="s">
        <v>364</v>
      </c>
      <c r="B90" s="68" t="s">
        <v>497</v>
      </c>
    </row>
    <row r="91" spans="1:3" ht="29.25" thickBot="1" x14ac:dyDescent="0.3">
      <c r="A91" s="63" t="s">
        <v>365</v>
      </c>
      <c r="B91" s="312">
        <v>5</v>
      </c>
    </row>
    <row r="92" spans="1:3" ht="16.5" thickBot="1" x14ac:dyDescent="0.3">
      <c r="A92" s="67" t="s">
        <v>344</v>
      </c>
      <c r="B92" s="313"/>
    </row>
    <row r="93" spans="1:3" ht="16.5" thickBot="1" x14ac:dyDescent="0.3">
      <c r="A93" s="67" t="s">
        <v>366</v>
      </c>
      <c r="B93" s="312">
        <v>0</v>
      </c>
    </row>
    <row r="94" spans="1:3" ht="16.5" thickBot="1" x14ac:dyDescent="0.3">
      <c r="A94" s="67" t="s">
        <v>367</v>
      </c>
      <c r="B94" s="312">
        <v>3</v>
      </c>
    </row>
    <row r="95" spans="1:3" ht="16.5" thickBot="1" x14ac:dyDescent="0.3">
      <c r="A95" s="75" t="s">
        <v>368</v>
      </c>
      <c r="B95" s="269" t="s">
        <v>561</v>
      </c>
    </row>
    <row r="96" spans="1:3" ht="16.5" thickBot="1" x14ac:dyDescent="0.3">
      <c r="A96" s="63" t="s">
        <v>369</v>
      </c>
      <c r="B96" s="74"/>
    </row>
    <row r="97" spans="1:2" ht="16.5" thickBot="1" x14ac:dyDescent="0.3">
      <c r="A97" s="69" t="s">
        <v>370</v>
      </c>
      <c r="B97" s="269" t="str">
        <f>'6.1. Паспорт сетевой график'!H43</f>
        <v>не требуется</v>
      </c>
    </row>
    <row r="98" spans="1:2" ht="16.5" thickBot="1" x14ac:dyDescent="0.3">
      <c r="A98" s="69" t="s">
        <v>371</v>
      </c>
      <c r="B98" s="76" t="s">
        <v>496</v>
      </c>
    </row>
    <row r="99" spans="1:2" ht="16.5" thickBot="1" x14ac:dyDescent="0.3">
      <c r="A99" s="69" t="s">
        <v>372</v>
      </c>
      <c r="B99" s="76" t="s">
        <v>496</v>
      </c>
    </row>
    <row r="100" spans="1:2" ht="29.25" thickBot="1" x14ac:dyDescent="0.3">
      <c r="A100" s="77" t="s">
        <v>373</v>
      </c>
      <c r="B100" s="296" t="s">
        <v>554</v>
      </c>
    </row>
    <row r="101" spans="1:2" ht="28.5" x14ac:dyDescent="0.25">
      <c r="A101" s="65" t="s">
        <v>374</v>
      </c>
      <c r="B101" s="467" t="s">
        <v>496</v>
      </c>
    </row>
    <row r="102" spans="1:2" x14ac:dyDescent="0.25">
      <c r="A102" s="69" t="s">
        <v>375</v>
      </c>
      <c r="B102" s="468"/>
    </row>
    <row r="103" spans="1:2" x14ac:dyDescent="0.25">
      <c r="A103" s="69" t="s">
        <v>376</v>
      </c>
      <c r="B103" s="468"/>
    </row>
    <row r="104" spans="1:2" x14ac:dyDescent="0.25">
      <c r="A104" s="69" t="s">
        <v>377</v>
      </c>
      <c r="B104" s="468"/>
    </row>
    <row r="105" spans="1:2" x14ac:dyDescent="0.25">
      <c r="A105" s="69" t="s">
        <v>378</v>
      </c>
      <c r="B105" s="468"/>
    </row>
    <row r="106" spans="1:2" ht="16.5" thickBot="1" x14ac:dyDescent="0.3">
      <c r="A106" s="78" t="s">
        <v>379</v>
      </c>
      <c r="B106" s="469"/>
    </row>
    <row r="109" spans="1:2" x14ac:dyDescent="0.25">
      <c r="A109" s="79"/>
      <c r="B109" s="80"/>
    </row>
    <row r="110" spans="1:2" x14ac:dyDescent="0.25">
      <c r="B110" s="81"/>
    </row>
    <row r="111" spans="1:2" x14ac:dyDescent="0.25">
      <c r="B111" s="8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row>
    <row r="5" spans="1:28" s="2" customFormat="1" ht="15.75" x14ac:dyDescent="0.2">
      <c r="A5" s="108"/>
    </row>
    <row r="6" spans="1:28" s="2" customFormat="1" ht="18.75" x14ac:dyDescent="0.2">
      <c r="A6" s="350" t="s">
        <v>7</v>
      </c>
      <c r="B6" s="350"/>
      <c r="C6" s="350"/>
      <c r="D6" s="350"/>
      <c r="E6" s="350"/>
      <c r="F6" s="350"/>
      <c r="G6" s="350"/>
      <c r="H6" s="350"/>
      <c r="I6" s="350"/>
      <c r="J6" s="350"/>
      <c r="K6" s="350"/>
      <c r="L6" s="350"/>
      <c r="M6" s="350"/>
      <c r="N6" s="350"/>
      <c r="O6" s="350"/>
      <c r="P6" s="350"/>
      <c r="Q6" s="350"/>
      <c r="R6" s="350"/>
      <c r="S6" s="350"/>
      <c r="T6" s="109"/>
      <c r="U6" s="109"/>
      <c r="V6" s="109"/>
      <c r="W6" s="109"/>
      <c r="X6" s="109"/>
      <c r="Y6" s="109"/>
      <c r="Z6" s="109"/>
      <c r="AA6" s="109"/>
      <c r="AB6" s="109"/>
    </row>
    <row r="7" spans="1:28" s="2" customFormat="1" ht="18.75" x14ac:dyDescent="0.2">
      <c r="A7" s="350"/>
      <c r="B7" s="350"/>
      <c r="C7" s="350"/>
      <c r="D7" s="350"/>
      <c r="E7" s="350"/>
      <c r="F7" s="350"/>
      <c r="G7" s="350"/>
      <c r="H7" s="350"/>
      <c r="I7" s="350"/>
      <c r="J7" s="350"/>
      <c r="K7" s="350"/>
      <c r="L7" s="350"/>
      <c r="M7" s="350"/>
      <c r="N7" s="350"/>
      <c r="O7" s="350"/>
      <c r="P7" s="350"/>
      <c r="Q7" s="350"/>
      <c r="R7" s="350"/>
      <c r="S7" s="350"/>
      <c r="T7" s="109"/>
      <c r="U7" s="109"/>
      <c r="V7" s="109"/>
      <c r="W7" s="109"/>
      <c r="X7" s="109"/>
      <c r="Y7" s="109"/>
      <c r="Z7" s="109"/>
      <c r="AA7" s="109"/>
      <c r="AB7" s="109"/>
    </row>
    <row r="8" spans="1:28" s="2" customFormat="1" ht="18.75" x14ac:dyDescent="0.2">
      <c r="A8" s="351" t="str">
        <f>'1. паспорт местоположение'!A9:C9</f>
        <v>Акционерное общество "Россети Янтарь" ДЗО  ПАО "Россети"</v>
      </c>
      <c r="B8" s="351"/>
      <c r="C8" s="351"/>
      <c r="D8" s="351"/>
      <c r="E8" s="351"/>
      <c r="F8" s="351"/>
      <c r="G8" s="351"/>
      <c r="H8" s="351"/>
      <c r="I8" s="351"/>
      <c r="J8" s="351"/>
      <c r="K8" s="351"/>
      <c r="L8" s="351"/>
      <c r="M8" s="351"/>
      <c r="N8" s="351"/>
      <c r="O8" s="351"/>
      <c r="P8" s="351"/>
      <c r="Q8" s="351"/>
      <c r="R8" s="351"/>
      <c r="S8" s="351"/>
      <c r="T8" s="109"/>
      <c r="U8" s="109"/>
      <c r="V8" s="109"/>
      <c r="W8" s="109"/>
      <c r="X8" s="109"/>
      <c r="Y8" s="109"/>
      <c r="Z8" s="109"/>
      <c r="AA8" s="109"/>
      <c r="AB8" s="109"/>
    </row>
    <row r="9" spans="1:28" s="2" customFormat="1" ht="18.75" x14ac:dyDescent="0.2">
      <c r="A9" s="355" t="s">
        <v>6</v>
      </c>
      <c r="B9" s="355"/>
      <c r="C9" s="355"/>
      <c r="D9" s="355"/>
      <c r="E9" s="355"/>
      <c r="F9" s="355"/>
      <c r="G9" s="355"/>
      <c r="H9" s="355"/>
      <c r="I9" s="355"/>
      <c r="J9" s="355"/>
      <c r="K9" s="355"/>
      <c r="L9" s="355"/>
      <c r="M9" s="355"/>
      <c r="N9" s="355"/>
      <c r="O9" s="355"/>
      <c r="P9" s="355"/>
      <c r="Q9" s="355"/>
      <c r="R9" s="355"/>
      <c r="S9" s="355"/>
      <c r="T9" s="109"/>
      <c r="U9" s="109"/>
      <c r="V9" s="109"/>
      <c r="W9" s="109"/>
      <c r="X9" s="109"/>
      <c r="Y9" s="109"/>
      <c r="Z9" s="109"/>
      <c r="AA9" s="109"/>
      <c r="AB9" s="109"/>
    </row>
    <row r="10" spans="1:28" s="2" customFormat="1" ht="18.75" x14ac:dyDescent="0.2">
      <c r="A10" s="350"/>
      <c r="B10" s="350"/>
      <c r="C10" s="350"/>
      <c r="D10" s="350"/>
      <c r="E10" s="350"/>
      <c r="F10" s="350"/>
      <c r="G10" s="350"/>
      <c r="H10" s="350"/>
      <c r="I10" s="350"/>
      <c r="J10" s="350"/>
      <c r="K10" s="350"/>
      <c r="L10" s="350"/>
      <c r="M10" s="350"/>
      <c r="N10" s="350"/>
      <c r="O10" s="350"/>
      <c r="P10" s="350"/>
      <c r="Q10" s="350"/>
      <c r="R10" s="350"/>
      <c r="S10" s="350"/>
      <c r="T10" s="109"/>
      <c r="U10" s="109"/>
      <c r="V10" s="109"/>
      <c r="W10" s="109"/>
      <c r="X10" s="109"/>
      <c r="Y10" s="109"/>
      <c r="Z10" s="109"/>
      <c r="AA10" s="109"/>
      <c r="AB10" s="109"/>
    </row>
    <row r="11" spans="1:28" s="2" customFormat="1" ht="18.75" x14ac:dyDescent="0.2">
      <c r="A11" s="351" t="str">
        <f>'1. паспорт местоположение'!A12:C12</f>
        <v>N_181-23</v>
      </c>
      <c r="B11" s="351"/>
      <c r="C11" s="351"/>
      <c r="D11" s="351"/>
      <c r="E11" s="351"/>
      <c r="F11" s="351"/>
      <c r="G11" s="351"/>
      <c r="H11" s="351"/>
      <c r="I11" s="351"/>
      <c r="J11" s="351"/>
      <c r="K11" s="351"/>
      <c r="L11" s="351"/>
      <c r="M11" s="351"/>
      <c r="N11" s="351"/>
      <c r="O11" s="351"/>
      <c r="P11" s="351"/>
      <c r="Q11" s="351"/>
      <c r="R11" s="351"/>
      <c r="S11" s="351"/>
      <c r="T11" s="109"/>
      <c r="U11" s="109"/>
      <c r="V11" s="109"/>
      <c r="W11" s="109"/>
      <c r="X11" s="109"/>
      <c r="Y11" s="109"/>
      <c r="Z11" s="109"/>
      <c r="AA11" s="109"/>
      <c r="AB11" s="109"/>
    </row>
    <row r="12" spans="1:28" s="2"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09"/>
      <c r="U12" s="109"/>
      <c r="V12" s="109"/>
      <c r="W12" s="109"/>
      <c r="X12" s="109"/>
      <c r="Y12" s="109"/>
      <c r="Z12" s="109"/>
      <c r="AA12" s="109"/>
      <c r="AB12" s="109"/>
    </row>
    <row r="13" spans="1:28" s="114"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113"/>
      <c r="U13" s="113"/>
      <c r="V13" s="113"/>
      <c r="W13" s="113"/>
      <c r="X13" s="113"/>
      <c r="Y13" s="113"/>
      <c r="Z13" s="113"/>
      <c r="AA13" s="113"/>
      <c r="AB13" s="113"/>
    </row>
    <row r="14" spans="1:28" s="115" customFormat="1" ht="12" x14ac:dyDescent="0.2">
      <c r="A14" s="35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51"/>
      <c r="C14" s="351"/>
      <c r="D14" s="351"/>
      <c r="E14" s="351"/>
      <c r="F14" s="351"/>
      <c r="G14" s="351"/>
      <c r="H14" s="351"/>
      <c r="I14" s="351"/>
      <c r="J14" s="351"/>
      <c r="K14" s="351"/>
      <c r="L14" s="351"/>
      <c r="M14" s="351"/>
      <c r="N14" s="351"/>
      <c r="O14" s="351"/>
      <c r="P14" s="351"/>
      <c r="Q14" s="351"/>
      <c r="R14" s="351"/>
      <c r="S14" s="351"/>
      <c r="T14" s="111"/>
      <c r="U14" s="111"/>
      <c r="V14" s="111"/>
      <c r="W14" s="111"/>
      <c r="X14" s="111"/>
      <c r="Y14" s="111"/>
      <c r="Z14" s="111"/>
      <c r="AA14" s="111"/>
      <c r="AB14" s="111"/>
    </row>
    <row r="15" spans="1:28" s="115"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112"/>
      <c r="U15" s="112"/>
      <c r="V15" s="112"/>
      <c r="W15" s="112"/>
      <c r="X15" s="112"/>
      <c r="Y15" s="112"/>
      <c r="Z15" s="112"/>
      <c r="AA15" s="112"/>
      <c r="AB15" s="112"/>
    </row>
    <row r="16" spans="1:28" s="115"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116"/>
      <c r="U16" s="116"/>
      <c r="V16" s="116"/>
      <c r="W16" s="116"/>
      <c r="X16" s="116"/>
      <c r="Y16" s="116"/>
    </row>
    <row r="17" spans="1:28" s="115" customFormat="1" ht="45.75" customHeight="1" x14ac:dyDescent="0.2">
      <c r="A17" s="358" t="s">
        <v>438</v>
      </c>
      <c r="B17" s="358"/>
      <c r="C17" s="358"/>
      <c r="D17" s="358"/>
      <c r="E17" s="358"/>
      <c r="F17" s="358"/>
      <c r="G17" s="358"/>
      <c r="H17" s="358"/>
      <c r="I17" s="358"/>
      <c r="J17" s="358"/>
      <c r="K17" s="358"/>
      <c r="L17" s="358"/>
      <c r="M17" s="358"/>
      <c r="N17" s="358"/>
      <c r="O17" s="358"/>
      <c r="P17" s="358"/>
      <c r="Q17" s="358"/>
      <c r="R17" s="358"/>
      <c r="S17" s="358"/>
      <c r="T17" s="117"/>
      <c r="U17" s="117"/>
      <c r="V17" s="117"/>
      <c r="W17" s="117"/>
      <c r="X17" s="117"/>
      <c r="Y17" s="117"/>
      <c r="Z17" s="117"/>
      <c r="AA17" s="117"/>
      <c r="AB17" s="117"/>
    </row>
    <row r="18" spans="1:28" s="115"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116"/>
      <c r="U18" s="116"/>
      <c r="V18" s="116"/>
      <c r="W18" s="116"/>
      <c r="X18" s="116"/>
      <c r="Y18" s="116"/>
    </row>
    <row r="19" spans="1:28" s="115" customFormat="1" ht="54" customHeight="1" x14ac:dyDescent="0.2">
      <c r="A19" s="349" t="s">
        <v>3</v>
      </c>
      <c r="B19" s="349" t="s">
        <v>94</v>
      </c>
      <c r="C19" s="352" t="s">
        <v>337</v>
      </c>
      <c r="D19" s="349" t="s">
        <v>336</v>
      </c>
      <c r="E19" s="349" t="s">
        <v>93</v>
      </c>
      <c r="F19" s="349" t="s">
        <v>92</v>
      </c>
      <c r="G19" s="349" t="s">
        <v>332</v>
      </c>
      <c r="H19" s="349" t="s">
        <v>91</v>
      </c>
      <c r="I19" s="349" t="s">
        <v>90</v>
      </c>
      <c r="J19" s="349" t="s">
        <v>89</v>
      </c>
      <c r="K19" s="349" t="s">
        <v>88</v>
      </c>
      <c r="L19" s="349" t="s">
        <v>87</v>
      </c>
      <c r="M19" s="349" t="s">
        <v>86</v>
      </c>
      <c r="N19" s="349" t="s">
        <v>85</v>
      </c>
      <c r="O19" s="349" t="s">
        <v>84</v>
      </c>
      <c r="P19" s="349" t="s">
        <v>83</v>
      </c>
      <c r="Q19" s="349" t="s">
        <v>335</v>
      </c>
      <c r="R19" s="349"/>
      <c r="S19" s="354" t="s">
        <v>432</v>
      </c>
      <c r="T19" s="116"/>
      <c r="U19" s="116"/>
      <c r="V19" s="116"/>
      <c r="W19" s="116"/>
      <c r="X19" s="116"/>
      <c r="Y19" s="116"/>
    </row>
    <row r="20" spans="1:28" s="115" customFormat="1" ht="180.75" customHeight="1" x14ac:dyDescent="0.2">
      <c r="A20" s="349"/>
      <c r="B20" s="349"/>
      <c r="C20" s="353"/>
      <c r="D20" s="349"/>
      <c r="E20" s="349"/>
      <c r="F20" s="349"/>
      <c r="G20" s="349"/>
      <c r="H20" s="349"/>
      <c r="I20" s="349"/>
      <c r="J20" s="349"/>
      <c r="K20" s="349"/>
      <c r="L20" s="349"/>
      <c r="M20" s="349"/>
      <c r="N20" s="349"/>
      <c r="O20" s="349"/>
      <c r="P20" s="349"/>
      <c r="Q20" s="148" t="s">
        <v>333</v>
      </c>
      <c r="R20" s="167" t="s">
        <v>334</v>
      </c>
      <c r="S20" s="354"/>
      <c r="T20" s="120"/>
      <c r="U20" s="120"/>
      <c r="V20" s="120"/>
      <c r="W20" s="120"/>
      <c r="X20" s="120"/>
      <c r="Y20" s="120"/>
      <c r="Z20" s="121"/>
      <c r="AA20" s="121"/>
      <c r="AB20" s="121"/>
    </row>
    <row r="21" spans="1:28" s="115" customFormat="1" ht="18.75" x14ac:dyDescent="0.2">
      <c r="A21" s="148">
        <v>1</v>
      </c>
      <c r="B21" s="168">
        <v>2</v>
      </c>
      <c r="C21" s="148">
        <v>3</v>
      </c>
      <c r="D21" s="168">
        <v>4</v>
      </c>
      <c r="E21" s="148">
        <v>5</v>
      </c>
      <c r="F21" s="168">
        <v>6</v>
      </c>
      <c r="G21" s="148">
        <v>7</v>
      </c>
      <c r="H21" s="168">
        <v>8</v>
      </c>
      <c r="I21" s="148">
        <v>9</v>
      </c>
      <c r="J21" s="168">
        <v>10</v>
      </c>
      <c r="K21" s="148">
        <v>11</v>
      </c>
      <c r="L21" s="168">
        <v>12</v>
      </c>
      <c r="M21" s="148">
        <v>13</v>
      </c>
      <c r="N21" s="168">
        <v>14</v>
      </c>
      <c r="O21" s="148">
        <v>15</v>
      </c>
      <c r="P21" s="168">
        <v>16</v>
      </c>
      <c r="Q21" s="148">
        <v>17</v>
      </c>
      <c r="R21" s="168">
        <v>18</v>
      </c>
      <c r="S21" s="148">
        <v>19</v>
      </c>
      <c r="T21" s="120"/>
      <c r="U21" s="120"/>
      <c r="V21" s="120"/>
      <c r="W21" s="120"/>
      <c r="X21" s="120"/>
      <c r="Y21" s="120"/>
      <c r="Z21" s="121"/>
      <c r="AA21" s="121"/>
      <c r="AB21" s="121"/>
    </row>
    <row r="22" spans="1:28" s="115"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71" t="s">
        <v>331</v>
      </c>
      <c r="S22" s="171" t="s">
        <v>331</v>
      </c>
      <c r="T22" s="120"/>
      <c r="U22" s="120"/>
      <c r="V22" s="120"/>
      <c r="W22" s="120"/>
      <c r="X22" s="121"/>
      <c r="Y22" s="121"/>
      <c r="Z22" s="121"/>
      <c r="AA22" s="121"/>
      <c r="AB22" s="121"/>
    </row>
    <row r="23" spans="1:28" ht="20.25" customHeight="1" x14ac:dyDescent="0.25">
      <c r="A23" s="169"/>
      <c r="B23" s="168" t="s">
        <v>330</v>
      </c>
      <c r="C23" s="168"/>
      <c r="D23" s="168"/>
      <c r="E23" s="169" t="s">
        <v>331</v>
      </c>
      <c r="F23" s="169" t="s">
        <v>331</v>
      </c>
      <c r="G23" s="169" t="s">
        <v>331</v>
      </c>
      <c r="H23" s="169"/>
      <c r="I23" s="169"/>
      <c r="J23" s="169"/>
      <c r="K23" s="169"/>
      <c r="L23" s="169"/>
      <c r="M23" s="169"/>
      <c r="N23" s="169"/>
      <c r="O23" s="169"/>
      <c r="P23" s="169"/>
      <c r="Q23" s="170"/>
      <c r="R23" s="128"/>
      <c r="S23" s="128"/>
      <c r="T23" s="126"/>
      <c r="U23" s="126"/>
      <c r="V23" s="126"/>
      <c r="W23" s="126"/>
      <c r="X23" s="126"/>
      <c r="Y23" s="126"/>
      <c r="Z23" s="126"/>
      <c r="AA23" s="126"/>
      <c r="AB23" s="126"/>
    </row>
    <row r="24" spans="1:28"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7"/>
      <c r="T3" s="1" t="s">
        <v>8</v>
      </c>
    </row>
    <row r="4" spans="1:20" s="2" customFormat="1" ht="18.75" customHeight="1" x14ac:dyDescent="0.3">
      <c r="H4" s="107"/>
      <c r="T4" s="1" t="s">
        <v>65</v>
      </c>
    </row>
    <row r="5" spans="1:20" s="2" customFormat="1" ht="18.75" customHeight="1" x14ac:dyDescent="0.3">
      <c r="H5" s="107"/>
      <c r="T5" s="1"/>
    </row>
    <row r="6" spans="1:20" s="2" customFormat="1" x14ac:dyDescent="0.2">
      <c r="A6" s="342" t="str">
        <f>'1. паспорт местоположение'!A5:C5</f>
        <v>Год раскрытия информации: 2025 год</v>
      </c>
      <c r="B6" s="342"/>
      <c r="C6" s="342"/>
      <c r="D6" s="342"/>
      <c r="E6" s="342"/>
      <c r="F6" s="342"/>
      <c r="G6" s="342"/>
      <c r="H6" s="342"/>
      <c r="I6" s="342"/>
      <c r="J6" s="342"/>
      <c r="K6" s="342"/>
      <c r="L6" s="342"/>
      <c r="M6" s="342"/>
      <c r="N6" s="342"/>
      <c r="O6" s="342"/>
      <c r="P6" s="342"/>
      <c r="Q6" s="342"/>
      <c r="R6" s="342"/>
      <c r="S6" s="342"/>
      <c r="T6" s="342"/>
    </row>
    <row r="7" spans="1:20" s="2" customFormat="1" x14ac:dyDescent="0.2">
      <c r="A7" s="108"/>
      <c r="H7" s="107"/>
    </row>
    <row r="8" spans="1:20" s="2" customFormat="1" ht="18.75" x14ac:dyDescent="0.2">
      <c r="A8" s="350" t="s">
        <v>7</v>
      </c>
      <c r="B8" s="350"/>
      <c r="C8" s="350"/>
      <c r="D8" s="350"/>
      <c r="E8" s="350"/>
      <c r="F8" s="350"/>
      <c r="G8" s="350"/>
      <c r="H8" s="350"/>
      <c r="I8" s="350"/>
      <c r="J8" s="350"/>
      <c r="K8" s="350"/>
      <c r="L8" s="350"/>
      <c r="M8" s="350"/>
      <c r="N8" s="350"/>
      <c r="O8" s="350"/>
      <c r="P8" s="350"/>
      <c r="Q8" s="350"/>
      <c r="R8" s="350"/>
      <c r="S8" s="350"/>
      <c r="T8" s="350"/>
    </row>
    <row r="9" spans="1:20" s="2" customFormat="1" ht="18.75" x14ac:dyDescent="0.2">
      <c r="A9" s="350"/>
      <c r="B9" s="350"/>
      <c r="C9" s="350"/>
      <c r="D9" s="350"/>
      <c r="E9" s="350"/>
      <c r="F9" s="350"/>
      <c r="G9" s="350"/>
      <c r="H9" s="350"/>
      <c r="I9" s="350"/>
      <c r="J9" s="350"/>
      <c r="K9" s="350"/>
      <c r="L9" s="350"/>
      <c r="M9" s="350"/>
      <c r="N9" s="350"/>
      <c r="O9" s="350"/>
      <c r="P9" s="350"/>
      <c r="Q9" s="350"/>
      <c r="R9" s="350"/>
      <c r="S9" s="350"/>
      <c r="T9" s="350"/>
    </row>
    <row r="10" spans="1:20" s="2" customFormat="1" ht="18.75" customHeight="1" x14ac:dyDescent="0.2">
      <c r="A10" s="351" t="str">
        <f>'1. паспорт местоположение'!A9:C9</f>
        <v>Акционерное общество "Россети Янтарь" ДЗО  ПАО "Россети"</v>
      </c>
      <c r="B10" s="351"/>
      <c r="C10" s="351"/>
      <c r="D10" s="351"/>
      <c r="E10" s="351"/>
      <c r="F10" s="351"/>
      <c r="G10" s="351"/>
      <c r="H10" s="351"/>
      <c r="I10" s="351"/>
      <c r="J10" s="351"/>
      <c r="K10" s="351"/>
      <c r="L10" s="351"/>
      <c r="M10" s="351"/>
      <c r="N10" s="351"/>
      <c r="O10" s="351"/>
      <c r="P10" s="351"/>
      <c r="Q10" s="351"/>
      <c r="R10" s="351"/>
      <c r="S10" s="351"/>
      <c r="T10" s="351"/>
    </row>
    <row r="11" spans="1:20" s="2"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2" customFormat="1" ht="18.75" x14ac:dyDescent="0.2">
      <c r="A12" s="350"/>
      <c r="B12" s="350"/>
      <c r="C12" s="350"/>
      <c r="D12" s="350"/>
      <c r="E12" s="350"/>
      <c r="F12" s="350"/>
      <c r="G12" s="350"/>
      <c r="H12" s="350"/>
      <c r="I12" s="350"/>
      <c r="J12" s="350"/>
      <c r="K12" s="350"/>
      <c r="L12" s="350"/>
      <c r="M12" s="350"/>
      <c r="N12" s="350"/>
      <c r="O12" s="350"/>
      <c r="P12" s="350"/>
      <c r="Q12" s="350"/>
      <c r="R12" s="350"/>
      <c r="S12" s="350"/>
      <c r="T12" s="350"/>
    </row>
    <row r="13" spans="1:20" s="2" customFormat="1" ht="18.75" customHeight="1" x14ac:dyDescent="0.2">
      <c r="A13" s="351" t="str">
        <f>'1. паспорт местоположение'!A12:C12</f>
        <v>N_181-23</v>
      </c>
      <c r="B13" s="351"/>
      <c r="C13" s="351"/>
      <c r="D13" s="351"/>
      <c r="E13" s="351"/>
      <c r="F13" s="351"/>
      <c r="G13" s="351"/>
      <c r="H13" s="351"/>
      <c r="I13" s="351"/>
      <c r="J13" s="351"/>
      <c r="K13" s="351"/>
      <c r="L13" s="351"/>
      <c r="M13" s="351"/>
      <c r="N13" s="351"/>
      <c r="O13" s="351"/>
      <c r="P13" s="351"/>
      <c r="Q13" s="351"/>
      <c r="R13" s="351"/>
      <c r="S13" s="351"/>
      <c r="T13" s="351"/>
    </row>
    <row r="14" spans="1:20" s="2"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114"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115" customFormat="1" ht="12" x14ac:dyDescent="0.2">
      <c r="A16" s="35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51"/>
      <c r="C16" s="351"/>
      <c r="D16" s="351"/>
      <c r="E16" s="351"/>
      <c r="F16" s="351"/>
      <c r="G16" s="351"/>
      <c r="H16" s="351"/>
      <c r="I16" s="351"/>
      <c r="J16" s="351"/>
      <c r="K16" s="351"/>
      <c r="L16" s="351"/>
      <c r="M16" s="351"/>
      <c r="N16" s="351"/>
      <c r="O16" s="351"/>
      <c r="P16" s="351"/>
      <c r="Q16" s="351"/>
      <c r="R16" s="351"/>
      <c r="S16" s="351"/>
      <c r="T16" s="351"/>
    </row>
    <row r="17" spans="1:113" s="115"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115"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115" customFormat="1" ht="15" customHeight="1" x14ac:dyDescent="0.2">
      <c r="A19" s="374" t="s">
        <v>443</v>
      </c>
      <c r="B19" s="374"/>
      <c r="C19" s="374"/>
      <c r="D19" s="374"/>
      <c r="E19" s="374"/>
      <c r="F19" s="374"/>
      <c r="G19" s="374"/>
      <c r="H19" s="374"/>
      <c r="I19" s="374"/>
      <c r="J19" s="374"/>
      <c r="K19" s="374"/>
      <c r="L19" s="374"/>
      <c r="M19" s="374"/>
      <c r="N19" s="374"/>
      <c r="O19" s="374"/>
      <c r="P19" s="374"/>
      <c r="Q19" s="374"/>
      <c r="R19" s="374"/>
      <c r="S19" s="374"/>
      <c r="T19" s="374"/>
    </row>
    <row r="20" spans="1:113" s="15"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8" t="s">
        <v>3</v>
      </c>
      <c r="B21" s="361" t="s">
        <v>216</v>
      </c>
      <c r="C21" s="362"/>
      <c r="D21" s="365" t="s">
        <v>116</v>
      </c>
      <c r="E21" s="361" t="s">
        <v>471</v>
      </c>
      <c r="F21" s="362"/>
      <c r="G21" s="361" t="s">
        <v>255</v>
      </c>
      <c r="H21" s="362"/>
      <c r="I21" s="361" t="s">
        <v>115</v>
      </c>
      <c r="J21" s="362"/>
      <c r="K21" s="365" t="s">
        <v>114</v>
      </c>
      <c r="L21" s="361" t="s">
        <v>113</v>
      </c>
      <c r="M21" s="362"/>
      <c r="N21" s="361" t="s">
        <v>539</v>
      </c>
      <c r="O21" s="362"/>
      <c r="P21" s="365" t="s">
        <v>112</v>
      </c>
      <c r="Q21" s="371" t="s">
        <v>111</v>
      </c>
      <c r="R21" s="372"/>
      <c r="S21" s="371" t="s">
        <v>110</v>
      </c>
      <c r="T21" s="373"/>
    </row>
    <row r="22" spans="1:113" ht="204.75" customHeight="1" x14ac:dyDescent="0.25">
      <c r="A22" s="369"/>
      <c r="B22" s="363"/>
      <c r="C22" s="364"/>
      <c r="D22" s="367"/>
      <c r="E22" s="363"/>
      <c r="F22" s="364"/>
      <c r="G22" s="363"/>
      <c r="H22" s="364"/>
      <c r="I22" s="363"/>
      <c r="J22" s="364"/>
      <c r="K22" s="366"/>
      <c r="L22" s="363"/>
      <c r="M22" s="364"/>
      <c r="N22" s="363"/>
      <c r="O22" s="364"/>
      <c r="P22" s="366"/>
      <c r="Q22" s="48" t="s">
        <v>109</v>
      </c>
      <c r="R22" s="48" t="s">
        <v>442</v>
      </c>
      <c r="S22" s="48" t="s">
        <v>108</v>
      </c>
      <c r="T22" s="48" t="s">
        <v>107</v>
      </c>
    </row>
    <row r="23" spans="1:113" ht="51.75" customHeight="1" x14ac:dyDescent="0.25">
      <c r="A23" s="370"/>
      <c r="B23" s="84" t="s">
        <v>105</v>
      </c>
      <c r="C23" s="84" t="s">
        <v>106</v>
      </c>
      <c r="D23" s="366"/>
      <c r="E23" s="84" t="s">
        <v>105</v>
      </c>
      <c r="F23" s="84" t="s">
        <v>106</v>
      </c>
      <c r="G23" s="84" t="s">
        <v>105</v>
      </c>
      <c r="H23" s="84" t="s">
        <v>106</v>
      </c>
      <c r="I23" s="84" t="s">
        <v>105</v>
      </c>
      <c r="J23" s="84" t="s">
        <v>106</v>
      </c>
      <c r="K23" s="84" t="s">
        <v>105</v>
      </c>
      <c r="L23" s="84" t="s">
        <v>105</v>
      </c>
      <c r="M23" s="84" t="s">
        <v>106</v>
      </c>
      <c r="N23" s="84" t="s">
        <v>105</v>
      </c>
      <c r="O23" s="84" t="s">
        <v>106</v>
      </c>
      <c r="P23" s="98" t="s">
        <v>105</v>
      </c>
      <c r="Q23" s="48" t="s">
        <v>105</v>
      </c>
      <c r="R23" s="48" t="s">
        <v>105</v>
      </c>
      <c r="S23" s="48" t="s">
        <v>105</v>
      </c>
      <c r="T23" s="48"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6" t="s">
        <v>331</v>
      </c>
      <c r="R25" s="17" t="s">
        <v>331</v>
      </c>
      <c r="S25" s="86" t="s">
        <v>331</v>
      </c>
      <c r="T25" s="17" t="s">
        <v>331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60" t="s">
        <v>477</v>
      </c>
      <c r="C29" s="360"/>
      <c r="D29" s="360"/>
      <c r="E29" s="360"/>
      <c r="F29" s="360"/>
      <c r="G29" s="360"/>
      <c r="H29" s="360"/>
      <c r="I29" s="360"/>
      <c r="J29" s="360"/>
      <c r="K29" s="360"/>
      <c r="L29" s="360"/>
      <c r="M29" s="360"/>
      <c r="N29" s="360"/>
      <c r="O29" s="360"/>
      <c r="P29" s="360"/>
      <c r="Q29" s="360"/>
      <c r="R29" s="360"/>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7"/>
      <c r="R2" s="107"/>
      <c r="AA2" s="1" t="s">
        <v>8</v>
      </c>
    </row>
    <row r="3" spans="1:27" s="2" customFormat="1" ht="18.75" customHeight="1" x14ac:dyDescent="0.3">
      <c r="Q3" s="107"/>
      <c r="R3" s="107"/>
      <c r="AA3" s="1" t="s">
        <v>65</v>
      </c>
    </row>
    <row r="4" spans="1:27" s="2" customFormat="1" x14ac:dyDescent="0.2">
      <c r="E4" s="108"/>
      <c r="Q4" s="107"/>
      <c r="R4" s="107"/>
    </row>
    <row r="5" spans="1:27" s="2" customFormat="1"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2" customFormat="1" x14ac:dyDescent="0.2">
      <c r="A6" s="97"/>
      <c r="B6" s="97"/>
      <c r="C6" s="97"/>
      <c r="D6" s="97"/>
      <c r="E6" s="97"/>
      <c r="F6" s="97"/>
      <c r="G6" s="97"/>
      <c r="H6" s="97"/>
      <c r="I6" s="97"/>
      <c r="J6" s="97"/>
      <c r="K6" s="97"/>
      <c r="L6" s="97"/>
      <c r="M6" s="97"/>
      <c r="N6" s="97"/>
      <c r="O6" s="97"/>
      <c r="P6" s="97"/>
      <c r="Q6" s="97"/>
      <c r="R6" s="97"/>
      <c r="S6" s="97"/>
      <c r="T6" s="97"/>
    </row>
    <row r="7" spans="1:27" s="2" customFormat="1" ht="18.75" x14ac:dyDescent="0.2">
      <c r="E7" s="350" t="s">
        <v>7</v>
      </c>
      <c r="F7" s="350"/>
      <c r="G7" s="350"/>
      <c r="H7" s="350"/>
      <c r="I7" s="350"/>
      <c r="J7" s="350"/>
      <c r="K7" s="350"/>
      <c r="L7" s="350"/>
      <c r="M7" s="350"/>
      <c r="N7" s="350"/>
      <c r="O7" s="350"/>
      <c r="P7" s="350"/>
      <c r="Q7" s="350"/>
      <c r="R7" s="350"/>
      <c r="S7" s="350"/>
      <c r="T7" s="350"/>
      <c r="U7" s="350"/>
      <c r="V7" s="350"/>
      <c r="W7" s="350"/>
      <c r="X7" s="350"/>
      <c r="Y7" s="350"/>
    </row>
    <row r="8" spans="1:27" s="2" customFormat="1" ht="18.75" x14ac:dyDescent="0.2">
      <c r="E8" s="110"/>
      <c r="F8" s="110"/>
      <c r="G8" s="110"/>
      <c r="H8" s="110"/>
      <c r="I8" s="110"/>
      <c r="J8" s="110"/>
      <c r="K8" s="110"/>
      <c r="L8" s="110"/>
      <c r="M8" s="110"/>
      <c r="N8" s="110"/>
      <c r="O8" s="110"/>
      <c r="P8" s="110"/>
      <c r="Q8" s="110"/>
      <c r="R8" s="110"/>
      <c r="S8" s="109"/>
      <c r="T8" s="109"/>
      <c r="U8" s="109"/>
      <c r="V8" s="109"/>
      <c r="W8" s="109"/>
    </row>
    <row r="9" spans="1:27" s="2" customFormat="1" ht="18.75" customHeight="1" x14ac:dyDescent="0.2">
      <c r="E9" s="351" t="str">
        <f>'1. паспорт местоположение'!A9</f>
        <v>Акционерное общество "Россети Янтарь" ДЗО  ПАО "Россети"</v>
      </c>
      <c r="F9" s="351"/>
      <c r="G9" s="351"/>
      <c r="H9" s="351"/>
      <c r="I9" s="351"/>
      <c r="J9" s="351"/>
      <c r="K9" s="351"/>
      <c r="L9" s="351"/>
      <c r="M9" s="351"/>
      <c r="N9" s="351"/>
      <c r="O9" s="351"/>
      <c r="P9" s="351"/>
      <c r="Q9" s="351"/>
      <c r="R9" s="351"/>
      <c r="S9" s="351"/>
      <c r="T9" s="351"/>
      <c r="U9" s="351"/>
      <c r="V9" s="351"/>
      <c r="W9" s="351"/>
      <c r="X9" s="351"/>
      <c r="Y9" s="351"/>
    </row>
    <row r="10" spans="1:27" s="2"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2" customFormat="1" ht="18.75" x14ac:dyDescent="0.2">
      <c r="E11" s="110"/>
      <c r="F11" s="110"/>
      <c r="G11" s="110"/>
      <c r="H11" s="110"/>
      <c r="I11" s="110"/>
      <c r="J11" s="110"/>
      <c r="K11" s="110"/>
      <c r="L11" s="110"/>
      <c r="M11" s="110"/>
      <c r="N11" s="110"/>
      <c r="O11" s="110"/>
      <c r="P11" s="110"/>
      <c r="Q11" s="110"/>
      <c r="R11" s="110"/>
      <c r="S11" s="109"/>
      <c r="T11" s="109"/>
      <c r="U11" s="109"/>
      <c r="V11" s="109"/>
      <c r="W11" s="109"/>
    </row>
    <row r="12" spans="1:27" s="2" customFormat="1" ht="18.75" customHeight="1" x14ac:dyDescent="0.2">
      <c r="E12" s="351" t="str">
        <f>'1. паспорт местоположение'!A12</f>
        <v>N_181-23</v>
      </c>
      <c r="F12" s="351"/>
      <c r="G12" s="351"/>
      <c r="H12" s="351"/>
      <c r="I12" s="351"/>
      <c r="J12" s="351"/>
      <c r="K12" s="351"/>
      <c r="L12" s="351"/>
      <c r="M12" s="351"/>
      <c r="N12" s="351"/>
      <c r="O12" s="351"/>
      <c r="P12" s="351"/>
      <c r="Q12" s="351"/>
      <c r="R12" s="351"/>
      <c r="S12" s="351"/>
      <c r="T12" s="351"/>
      <c r="U12" s="351"/>
      <c r="V12" s="351"/>
      <c r="W12" s="351"/>
      <c r="X12" s="351"/>
      <c r="Y12" s="351"/>
    </row>
    <row r="13" spans="1:27" s="2"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5" customFormat="1" ht="12" x14ac:dyDescent="0.2">
      <c r="E15" s="35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51"/>
      <c r="G15" s="351"/>
      <c r="H15" s="351"/>
      <c r="I15" s="351"/>
      <c r="J15" s="351"/>
      <c r="K15" s="351"/>
      <c r="L15" s="351"/>
      <c r="M15" s="351"/>
      <c r="N15" s="351"/>
      <c r="O15" s="351"/>
      <c r="P15" s="351"/>
      <c r="Q15" s="351"/>
      <c r="R15" s="351"/>
      <c r="S15" s="351"/>
      <c r="T15" s="351"/>
      <c r="U15" s="351"/>
      <c r="V15" s="351"/>
      <c r="W15" s="351"/>
      <c r="X15" s="351"/>
      <c r="Y15" s="351"/>
    </row>
    <row r="16" spans="1:27" s="115"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445</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15" customFormat="1" ht="21" customHeight="1" x14ac:dyDescent="0.25"/>
    <row r="21" spans="1:27" ht="15.75" customHeight="1" x14ac:dyDescent="0.25">
      <c r="A21" s="376" t="s">
        <v>3</v>
      </c>
      <c r="B21" s="379" t="s">
        <v>452</v>
      </c>
      <c r="C21" s="380"/>
      <c r="D21" s="379" t="s">
        <v>454</v>
      </c>
      <c r="E21" s="380"/>
      <c r="F21" s="371" t="s">
        <v>88</v>
      </c>
      <c r="G21" s="373"/>
      <c r="H21" s="373"/>
      <c r="I21" s="372"/>
      <c r="J21" s="376" t="s">
        <v>455</v>
      </c>
      <c r="K21" s="379" t="s">
        <v>456</v>
      </c>
      <c r="L21" s="380"/>
      <c r="M21" s="379" t="s">
        <v>457</v>
      </c>
      <c r="N21" s="380"/>
      <c r="O21" s="379" t="s">
        <v>444</v>
      </c>
      <c r="P21" s="380"/>
      <c r="Q21" s="379" t="s">
        <v>121</v>
      </c>
      <c r="R21" s="380"/>
      <c r="S21" s="376" t="s">
        <v>120</v>
      </c>
      <c r="T21" s="376" t="s">
        <v>458</v>
      </c>
      <c r="U21" s="376" t="s">
        <v>453</v>
      </c>
      <c r="V21" s="379" t="s">
        <v>119</v>
      </c>
      <c r="W21" s="380"/>
      <c r="X21" s="371" t="s">
        <v>111</v>
      </c>
      <c r="Y21" s="373"/>
      <c r="Z21" s="371" t="s">
        <v>110</v>
      </c>
      <c r="AA21" s="373"/>
    </row>
    <row r="22" spans="1:27" ht="216" customHeight="1" x14ac:dyDescent="0.25">
      <c r="A22" s="377"/>
      <c r="B22" s="381"/>
      <c r="C22" s="382"/>
      <c r="D22" s="381"/>
      <c r="E22" s="382"/>
      <c r="F22" s="371" t="s">
        <v>118</v>
      </c>
      <c r="G22" s="372"/>
      <c r="H22" s="371" t="s">
        <v>117</v>
      </c>
      <c r="I22" s="372"/>
      <c r="J22" s="378"/>
      <c r="K22" s="381"/>
      <c r="L22" s="382"/>
      <c r="M22" s="381"/>
      <c r="N22" s="382"/>
      <c r="O22" s="381"/>
      <c r="P22" s="382"/>
      <c r="Q22" s="381"/>
      <c r="R22" s="382"/>
      <c r="S22" s="378"/>
      <c r="T22" s="378"/>
      <c r="U22" s="378"/>
      <c r="V22" s="381"/>
      <c r="W22" s="382"/>
      <c r="X22" s="48" t="s">
        <v>109</v>
      </c>
      <c r="Y22" s="48" t="s">
        <v>442</v>
      </c>
      <c r="Z22" s="48" t="s">
        <v>108</v>
      </c>
      <c r="AA22" s="48" t="s">
        <v>107</v>
      </c>
    </row>
    <row r="23" spans="1:27" ht="60" customHeight="1" x14ac:dyDescent="0.25">
      <c r="A23" s="378"/>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5" customFormat="1" ht="24" customHeight="1" x14ac:dyDescent="0.25">
      <c r="A25" s="53" t="s">
        <v>331</v>
      </c>
      <c r="B25" s="53" t="s">
        <v>331</v>
      </c>
      <c r="C25" s="53" t="s">
        <v>331</v>
      </c>
      <c r="D25" s="53" t="s">
        <v>331</v>
      </c>
      <c r="E25" s="54" t="s">
        <v>331</v>
      </c>
      <c r="F25" s="54" t="s">
        <v>331</v>
      </c>
      <c r="G25" s="55" t="s">
        <v>331</v>
      </c>
      <c r="H25" s="55" t="s">
        <v>331</v>
      </c>
      <c r="I25" s="55" t="s">
        <v>331</v>
      </c>
      <c r="J25" s="56" t="s">
        <v>331</v>
      </c>
      <c r="K25" s="56" t="s">
        <v>331</v>
      </c>
      <c r="L25" s="57" t="s">
        <v>331</v>
      </c>
      <c r="M25" s="57" t="s">
        <v>331</v>
      </c>
      <c r="N25" s="58" t="s">
        <v>331</v>
      </c>
      <c r="O25" s="58" t="s">
        <v>331</v>
      </c>
      <c r="P25" s="58" t="s">
        <v>331</v>
      </c>
      <c r="Q25" s="58" t="s">
        <v>331</v>
      </c>
      <c r="R25" s="55" t="s">
        <v>331</v>
      </c>
      <c r="S25" s="56" t="s">
        <v>331</v>
      </c>
      <c r="T25" s="56" t="s">
        <v>331</v>
      </c>
      <c r="U25" s="56" t="s">
        <v>331</v>
      </c>
      <c r="V25" s="56" t="s">
        <v>331</v>
      </c>
      <c r="W25" s="58" t="s">
        <v>331</v>
      </c>
      <c r="X25" s="53" t="s">
        <v>331</v>
      </c>
      <c r="Y25" s="53" t="s">
        <v>331</v>
      </c>
      <c r="Z25" s="53" t="s">
        <v>331</v>
      </c>
      <c r="AA25" s="53" t="s">
        <v>331</v>
      </c>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90" zoomScaleSheetLayoutView="90" workbookViewId="0">
      <selection activeCell="C27" sqref="C27"/>
    </sheetView>
  </sheetViews>
  <sheetFormatPr defaultColWidth="9.140625" defaultRowHeight="15" x14ac:dyDescent="0.25"/>
  <cols>
    <col min="1" max="1" width="6.140625" style="127" customWidth="1"/>
    <col min="2" max="2" width="53.5703125" style="127" customWidth="1"/>
    <col min="3" max="3" width="92.140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C1" s="5" t="s">
        <v>66</v>
      </c>
      <c r="E1" s="107"/>
      <c r="F1" s="107"/>
    </row>
    <row r="2" spans="1:29" s="2" customFormat="1" ht="18.75" customHeight="1" x14ac:dyDescent="0.3">
      <c r="C2" s="1" t="s">
        <v>8</v>
      </c>
      <c r="E2" s="107"/>
      <c r="F2" s="107"/>
    </row>
    <row r="3" spans="1:29" s="2" customFormat="1" ht="18.75" x14ac:dyDescent="0.3">
      <c r="A3" s="108"/>
      <c r="C3" s="1" t="s">
        <v>65</v>
      </c>
      <c r="E3" s="107"/>
      <c r="F3" s="107"/>
    </row>
    <row r="4" spans="1:29" s="2" customFormat="1" ht="18.75" x14ac:dyDescent="0.3">
      <c r="A4" s="108"/>
      <c r="C4" s="1"/>
      <c r="E4" s="107"/>
      <c r="F4" s="107"/>
    </row>
    <row r="5" spans="1:29" s="2" customFormat="1" ht="15.75" x14ac:dyDescent="0.2">
      <c r="A5" s="342" t="str">
        <f>'1. паспорт местоположение'!A5:C5</f>
        <v>Год раскрытия информации: 2025 год</v>
      </c>
      <c r="B5" s="342"/>
      <c r="C5" s="342"/>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08"/>
      <c r="E6" s="107"/>
      <c r="F6" s="107"/>
      <c r="G6" s="1"/>
    </row>
    <row r="7" spans="1:29" s="2" customFormat="1" ht="18.75" x14ac:dyDescent="0.2">
      <c r="A7" s="350" t="s">
        <v>7</v>
      </c>
      <c r="B7" s="350"/>
      <c r="C7" s="350"/>
      <c r="D7" s="109"/>
      <c r="E7" s="109"/>
      <c r="F7" s="109"/>
      <c r="G7" s="109"/>
      <c r="H7" s="109"/>
      <c r="I7" s="109"/>
      <c r="J7" s="109"/>
      <c r="K7" s="109"/>
      <c r="L7" s="109"/>
      <c r="M7" s="109"/>
      <c r="N7" s="109"/>
      <c r="O7" s="109"/>
      <c r="P7" s="109"/>
      <c r="Q7" s="109"/>
      <c r="R7" s="109"/>
      <c r="S7" s="109"/>
      <c r="T7" s="109"/>
      <c r="U7" s="109"/>
    </row>
    <row r="8" spans="1:29" s="2" customFormat="1" ht="18.75" x14ac:dyDescent="0.2">
      <c r="A8" s="350"/>
      <c r="B8" s="350"/>
      <c r="C8" s="350"/>
      <c r="D8" s="110"/>
      <c r="E8" s="110"/>
      <c r="F8" s="110"/>
      <c r="G8" s="110"/>
      <c r="H8" s="109"/>
      <c r="I8" s="109"/>
      <c r="J8" s="109"/>
      <c r="K8" s="109"/>
      <c r="L8" s="109"/>
      <c r="M8" s="109"/>
      <c r="N8" s="109"/>
      <c r="O8" s="109"/>
      <c r="P8" s="109"/>
      <c r="Q8" s="109"/>
      <c r="R8" s="109"/>
      <c r="S8" s="109"/>
      <c r="T8" s="109"/>
      <c r="U8" s="109"/>
    </row>
    <row r="9" spans="1:29" s="2" customFormat="1" ht="18.75" x14ac:dyDescent="0.2">
      <c r="A9" s="351" t="str">
        <f>'1. паспорт местоположение'!A9:C9</f>
        <v>Акционерное общество "Россети Янтарь" ДЗО  ПАО "Россети"</v>
      </c>
      <c r="B9" s="351"/>
      <c r="C9" s="351"/>
      <c r="D9" s="111"/>
      <c r="E9" s="111"/>
      <c r="F9" s="111"/>
      <c r="G9" s="111"/>
      <c r="H9" s="109"/>
      <c r="I9" s="109"/>
      <c r="J9" s="109"/>
      <c r="K9" s="109"/>
      <c r="L9" s="109"/>
      <c r="M9" s="109"/>
      <c r="N9" s="109"/>
      <c r="O9" s="109"/>
      <c r="P9" s="109"/>
      <c r="Q9" s="109"/>
      <c r="R9" s="109"/>
      <c r="S9" s="109"/>
      <c r="T9" s="109"/>
      <c r="U9" s="109"/>
    </row>
    <row r="10" spans="1:29" s="2" customFormat="1" ht="18.75" x14ac:dyDescent="0.2">
      <c r="A10" s="355" t="s">
        <v>6</v>
      </c>
      <c r="B10" s="355"/>
      <c r="C10" s="355"/>
      <c r="D10" s="112"/>
      <c r="E10" s="112"/>
      <c r="F10" s="112"/>
      <c r="G10" s="112"/>
      <c r="H10" s="109"/>
      <c r="I10" s="109"/>
      <c r="J10" s="109"/>
      <c r="K10" s="109"/>
      <c r="L10" s="109"/>
      <c r="M10" s="109"/>
      <c r="N10" s="109"/>
      <c r="O10" s="109"/>
      <c r="P10" s="109"/>
      <c r="Q10" s="109"/>
      <c r="R10" s="109"/>
      <c r="S10" s="109"/>
      <c r="T10" s="109"/>
      <c r="U10" s="109"/>
    </row>
    <row r="11" spans="1:29" s="2" customFormat="1" ht="18.75" x14ac:dyDescent="0.2">
      <c r="A11" s="350"/>
      <c r="B11" s="350"/>
      <c r="C11" s="350"/>
      <c r="D11" s="110"/>
      <c r="E11" s="110"/>
      <c r="F11" s="110"/>
      <c r="G11" s="110"/>
      <c r="H11" s="109"/>
      <c r="I11" s="109"/>
      <c r="J11" s="109"/>
      <c r="K11" s="109"/>
      <c r="L11" s="109"/>
      <c r="M11" s="109"/>
      <c r="N11" s="109"/>
      <c r="O11" s="109"/>
      <c r="P11" s="109"/>
      <c r="Q11" s="109"/>
      <c r="R11" s="109"/>
      <c r="S11" s="109"/>
      <c r="T11" s="109"/>
      <c r="U11" s="109"/>
    </row>
    <row r="12" spans="1:29" s="2" customFormat="1" ht="18.75" x14ac:dyDescent="0.2">
      <c r="A12" s="351" t="str">
        <f>'1. паспорт местоположение'!A12:C12</f>
        <v>N_181-23</v>
      </c>
      <c r="B12" s="351"/>
      <c r="C12" s="351"/>
      <c r="D12" s="111"/>
      <c r="E12" s="111"/>
      <c r="F12" s="111"/>
      <c r="G12" s="111"/>
      <c r="H12" s="109"/>
      <c r="I12" s="109"/>
      <c r="J12" s="109"/>
      <c r="K12" s="109"/>
      <c r="L12" s="109"/>
      <c r="M12" s="109"/>
      <c r="N12" s="109"/>
      <c r="O12" s="109"/>
      <c r="P12" s="109"/>
      <c r="Q12" s="109"/>
      <c r="R12" s="109"/>
      <c r="S12" s="109"/>
      <c r="T12" s="109"/>
      <c r="U12" s="109"/>
    </row>
    <row r="13" spans="1:29" s="2" customFormat="1" ht="18.75" x14ac:dyDescent="0.2">
      <c r="A13" s="355" t="s">
        <v>5</v>
      </c>
      <c r="B13" s="355"/>
      <c r="C13" s="355"/>
      <c r="D13" s="112"/>
      <c r="E13" s="112"/>
      <c r="F13" s="112"/>
      <c r="G13" s="112"/>
      <c r="H13" s="109"/>
      <c r="I13" s="109"/>
      <c r="J13" s="109"/>
      <c r="K13" s="109"/>
      <c r="L13" s="109"/>
      <c r="M13" s="109"/>
      <c r="N13" s="109"/>
      <c r="O13" s="109"/>
      <c r="P13" s="109"/>
      <c r="Q13" s="109"/>
      <c r="R13" s="109"/>
      <c r="S13" s="109"/>
      <c r="T13" s="109"/>
      <c r="U13" s="109"/>
    </row>
    <row r="14" spans="1:29" s="114" customFormat="1" ht="15.75" customHeight="1" x14ac:dyDescent="0.2">
      <c r="A14" s="356"/>
      <c r="B14" s="356"/>
      <c r="C14" s="356"/>
      <c r="D14" s="113"/>
      <c r="E14" s="113"/>
      <c r="F14" s="113"/>
      <c r="G14" s="113"/>
      <c r="H14" s="113"/>
      <c r="I14" s="113"/>
      <c r="J14" s="113"/>
      <c r="K14" s="113"/>
      <c r="L14" s="113"/>
      <c r="M14" s="113"/>
      <c r="N14" s="113"/>
      <c r="O14" s="113"/>
      <c r="P14" s="113"/>
      <c r="Q14" s="113"/>
      <c r="R14" s="113"/>
      <c r="S14" s="113"/>
      <c r="T14" s="113"/>
      <c r="U14" s="113"/>
    </row>
    <row r="15" spans="1:29" s="115" customFormat="1" ht="32.25" customHeight="1" x14ac:dyDescent="0.2">
      <c r="A15" s="383"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111"/>
      <c r="E15" s="111"/>
      <c r="F15" s="111"/>
      <c r="G15" s="111"/>
      <c r="H15" s="111"/>
      <c r="I15" s="111"/>
      <c r="J15" s="111"/>
      <c r="K15" s="111"/>
      <c r="L15" s="111"/>
      <c r="M15" s="111"/>
      <c r="N15" s="111"/>
      <c r="O15" s="111"/>
      <c r="P15" s="111"/>
      <c r="Q15" s="111"/>
      <c r="R15" s="111"/>
      <c r="S15" s="111"/>
      <c r="T15" s="111"/>
      <c r="U15" s="111"/>
    </row>
    <row r="16" spans="1:29" s="115" customFormat="1" ht="15" customHeight="1" x14ac:dyDescent="0.2">
      <c r="A16" s="355" t="s">
        <v>4</v>
      </c>
      <c r="B16" s="355"/>
      <c r="C16" s="355"/>
      <c r="D16" s="112"/>
      <c r="E16" s="112"/>
      <c r="F16" s="112"/>
      <c r="G16" s="112"/>
      <c r="H16" s="112"/>
      <c r="I16" s="112"/>
      <c r="J16" s="112"/>
      <c r="K16" s="112"/>
      <c r="L16" s="112"/>
      <c r="M16" s="112"/>
      <c r="N16" s="112"/>
      <c r="O16" s="112"/>
      <c r="P16" s="112"/>
      <c r="Q16" s="112"/>
      <c r="R16" s="112"/>
      <c r="S16" s="112"/>
      <c r="T16" s="112"/>
      <c r="U16" s="112"/>
    </row>
    <row r="17" spans="1:21" s="115" customFormat="1" ht="15" customHeight="1" x14ac:dyDescent="0.2">
      <c r="A17" s="357"/>
      <c r="B17" s="357"/>
      <c r="C17" s="357"/>
      <c r="D17" s="116"/>
      <c r="E17" s="116"/>
      <c r="F17" s="116"/>
      <c r="G17" s="116"/>
      <c r="H17" s="116"/>
      <c r="I17" s="116"/>
      <c r="J17" s="116"/>
      <c r="K17" s="116"/>
      <c r="L17" s="116"/>
      <c r="M17" s="116"/>
      <c r="N17" s="116"/>
      <c r="O17" s="116"/>
      <c r="P17" s="116"/>
      <c r="Q17" s="116"/>
      <c r="R17" s="116"/>
    </row>
    <row r="18" spans="1:21" s="115" customFormat="1" ht="27.75" customHeight="1" x14ac:dyDescent="0.2">
      <c r="A18" s="358" t="s">
        <v>437</v>
      </c>
      <c r="B18" s="358"/>
      <c r="C18" s="358"/>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12"/>
      <c r="B19" s="112"/>
      <c r="C19" s="112"/>
      <c r="D19" s="112"/>
      <c r="E19" s="112"/>
      <c r="F19" s="112"/>
      <c r="G19" s="112"/>
      <c r="H19" s="116"/>
      <c r="I19" s="116"/>
      <c r="J19" s="116"/>
      <c r="K19" s="116"/>
      <c r="L19" s="116"/>
      <c r="M19" s="116"/>
      <c r="N19" s="116"/>
      <c r="O19" s="116"/>
      <c r="P19" s="116"/>
      <c r="Q19" s="116"/>
      <c r="R19" s="116"/>
    </row>
    <row r="20" spans="1:21" s="115" customFormat="1" ht="39.75" customHeight="1" x14ac:dyDescent="0.2">
      <c r="A20" s="96" t="s">
        <v>3</v>
      </c>
      <c r="B20" s="118" t="s">
        <v>64</v>
      </c>
      <c r="C20" s="94" t="s">
        <v>63</v>
      </c>
      <c r="D20" s="119"/>
      <c r="E20" s="119"/>
      <c r="F20" s="119"/>
      <c r="G20" s="119"/>
      <c r="H20" s="120"/>
      <c r="I20" s="120"/>
      <c r="J20" s="120"/>
      <c r="K20" s="120"/>
      <c r="L20" s="120"/>
      <c r="M20" s="120"/>
      <c r="N20" s="120"/>
      <c r="O20" s="120"/>
      <c r="P20" s="120"/>
      <c r="Q20" s="120"/>
      <c r="R20" s="120"/>
      <c r="S20" s="121"/>
      <c r="T20" s="121"/>
      <c r="U20" s="121"/>
    </row>
    <row r="21" spans="1:21" s="115" customFormat="1" ht="16.5" customHeight="1" x14ac:dyDescent="0.2">
      <c r="A21" s="94">
        <v>1</v>
      </c>
      <c r="B21" s="118">
        <v>2</v>
      </c>
      <c r="C21" s="94">
        <v>3</v>
      </c>
      <c r="D21" s="119"/>
      <c r="E21" s="119"/>
      <c r="F21" s="119"/>
      <c r="G21" s="119"/>
      <c r="H21" s="120"/>
      <c r="I21" s="120"/>
      <c r="J21" s="120"/>
      <c r="K21" s="120"/>
      <c r="L21" s="120"/>
      <c r="M21" s="120"/>
      <c r="N21" s="120"/>
      <c r="O21" s="120"/>
      <c r="P21" s="120"/>
      <c r="Q21" s="120"/>
      <c r="R21" s="120"/>
      <c r="S21" s="121"/>
      <c r="T21" s="121"/>
      <c r="U21" s="121"/>
    </row>
    <row r="22" spans="1:21" s="115" customFormat="1" ht="31.5" x14ac:dyDescent="0.2">
      <c r="A22" s="122" t="s">
        <v>62</v>
      </c>
      <c r="B22" s="4" t="s">
        <v>450</v>
      </c>
      <c r="C22" s="266" t="s">
        <v>543</v>
      </c>
      <c r="D22" s="119"/>
      <c r="E22" s="119"/>
      <c r="F22" s="120"/>
      <c r="G22" s="120"/>
      <c r="H22" s="120"/>
      <c r="I22" s="120"/>
      <c r="J22" s="120"/>
      <c r="K22" s="120"/>
      <c r="L22" s="120"/>
      <c r="M22" s="120"/>
      <c r="N22" s="120"/>
      <c r="O22" s="120"/>
      <c r="P22" s="120"/>
      <c r="Q22" s="121"/>
      <c r="R22" s="121"/>
      <c r="S22" s="121"/>
      <c r="T22" s="121"/>
      <c r="U22" s="121"/>
    </row>
    <row r="23" spans="1:21" ht="157.5" x14ac:dyDescent="0.25">
      <c r="A23" s="122" t="s">
        <v>61</v>
      </c>
      <c r="B23" s="166" t="s">
        <v>58</v>
      </c>
      <c r="C23" s="173" t="s">
        <v>544</v>
      </c>
      <c r="D23" s="126"/>
      <c r="E23" s="126"/>
      <c r="F23" s="126"/>
      <c r="G23" s="126"/>
      <c r="H23" s="126"/>
      <c r="I23" s="126"/>
      <c r="J23" s="126"/>
      <c r="K23" s="126"/>
      <c r="L23" s="126"/>
      <c r="M23" s="126"/>
      <c r="N23" s="126"/>
      <c r="O23" s="126"/>
      <c r="P23" s="126"/>
      <c r="Q23" s="126"/>
      <c r="R23" s="126"/>
      <c r="S23" s="126"/>
      <c r="T23" s="126"/>
      <c r="U23" s="126"/>
    </row>
    <row r="24" spans="1:21" ht="126" x14ac:dyDescent="0.25">
      <c r="A24" s="122" t="s">
        <v>60</v>
      </c>
      <c r="B24" s="166" t="s">
        <v>469</v>
      </c>
      <c r="C24" s="263" t="s">
        <v>575</v>
      </c>
      <c r="D24" s="126"/>
      <c r="E24" s="126"/>
      <c r="F24" s="126"/>
      <c r="G24" s="126"/>
      <c r="H24" s="126"/>
      <c r="I24" s="126"/>
      <c r="J24" s="126"/>
      <c r="K24" s="126"/>
      <c r="L24" s="126"/>
      <c r="M24" s="126"/>
      <c r="N24" s="126"/>
      <c r="O24" s="126"/>
      <c r="P24" s="126"/>
      <c r="Q24" s="126"/>
      <c r="R24" s="126"/>
      <c r="S24" s="126"/>
      <c r="T24" s="126"/>
      <c r="U24" s="126"/>
    </row>
    <row r="25" spans="1:21" ht="31.5" x14ac:dyDescent="0.25">
      <c r="A25" s="122" t="s">
        <v>59</v>
      </c>
      <c r="B25" s="166" t="s">
        <v>470</v>
      </c>
      <c r="C25" s="129" t="str">
        <f>CONCATENATE(ROUND('6.2. Паспорт фин осв ввод'!C30,3)," млн рублей/к-т")</f>
        <v>35,139 млн рублей/к-т</v>
      </c>
      <c r="D25" s="126"/>
      <c r="E25" s="126"/>
      <c r="F25" s="126"/>
      <c r="G25" s="126"/>
      <c r="H25" s="126"/>
      <c r="I25" s="126"/>
      <c r="J25" s="126"/>
      <c r="K25" s="126"/>
      <c r="L25" s="126"/>
      <c r="M25" s="126"/>
      <c r="N25" s="126"/>
      <c r="O25" s="126"/>
      <c r="P25" s="126"/>
      <c r="Q25" s="126"/>
      <c r="R25" s="126"/>
      <c r="S25" s="126"/>
      <c r="T25" s="126"/>
      <c r="U25" s="126"/>
    </row>
    <row r="26" spans="1:21" ht="31.5" x14ac:dyDescent="0.25">
      <c r="A26" s="122" t="s">
        <v>57</v>
      </c>
      <c r="B26" s="166" t="s">
        <v>224</v>
      </c>
      <c r="C26" s="273" t="s">
        <v>540</v>
      </c>
      <c r="D26" s="126"/>
      <c r="E26" s="126"/>
      <c r="F26" s="126"/>
      <c r="G26" s="126"/>
      <c r="H26" s="126"/>
      <c r="I26" s="126"/>
      <c r="J26" s="126"/>
      <c r="K26" s="126"/>
      <c r="L26" s="126"/>
      <c r="M26" s="126"/>
      <c r="N26" s="126"/>
      <c r="O26" s="126"/>
      <c r="P26" s="126"/>
      <c r="Q26" s="126"/>
      <c r="R26" s="126"/>
      <c r="S26" s="126"/>
      <c r="T26" s="126"/>
      <c r="U26" s="126"/>
    </row>
    <row r="27" spans="1:21" ht="189" x14ac:dyDescent="0.25">
      <c r="A27" s="122" t="s">
        <v>56</v>
      </c>
      <c r="B27" s="166" t="s">
        <v>451</v>
      </c>
      <c r="C27" s="263" t="s">
        <v>578</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122" t="s">
        <v>54</v>
      </c>
      <c r="B28" s="166" t="s">
        <v>55</v>
      </c>
      <c r="C28" s="95">
        <v>2024</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122" t="s">
        <v>52</v>
      </c>
      <c r="B29" s="96" t="s">
        <v>53</v>
      </c>
      <c r="C29" s="173">
        <v>2026</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122" t="s">
        <v>70</v>
      </c>
      <c r="B30" s="96" t="s">
        <v>51</v>
      </c>
      <c r="C30" s="96" t="s">
        <v>568</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9" customWidth="1"/>
    <col min="2" max="2" width="30.140625" style="149" customWidth="1"/>
    <col min="3" max="3" width="12.28515625" style="149" customWidth="1"/>
    <col min="4" max="5" width="15" style="149" customWidth="1"/>
    <col min="6" max="7" width="13.28515625" style="149" customWidth="1"/>
    <col min="8" max="8" width="12.28515625" style="149" customWidth="1"/>
    <col min="9" max="9" width="17.85546875" style="149" customWidth="1"/>
    <col min="10" max="10" width="16.7109375" style="149" customWidth="1"/>
    <col min="11" max="11" width="24.5703125" style="149" customWidth="1"/>
    <col min="12" max="12" width="30.85546875" style="149" customWidth="1"/>
    <col min="13" max="13" width="27.140625" style="149" customWidth="1"/>
    <col min="14" max="14" width="32.42578125" style="149" customWidth="1"/>
    <col min="15" max="15" width="13.28515625" style="149" customWidth="1"/>
    <col min="16" max="16" width="8.7109375" style="149" customWidth="1"/>
    <col min="17" max="17" width="12.7109375" style="149" customWidth="1"/>
    <col min="18" max="18" width="9.140625" style="149"/>
    <col min="19" max="19" width="17" style="149" customWidth="1"/>
    <col min="20" max="21" width="12" style="149" customWidth="1"/>
    <col min="22" max="22" width="11" style="149" customWidth="1"/>
    <col min="23" max="25" width="17.7109375" style="149" customWidth="1"/>
    <col min="26" max="26" width="46.5703125" style="149" customWidth="1"/>
    <col min="27" max="28" width="12.28515625" style="149" customWidth="1"/>
    <col min="29" max="16384" width="9.140625" style="149"/>
  </cols>
  <sheetData>
    <row r="1" spans="1:28" ht="18.75" x14ac:dyDescent="0.25">
      <c r="Z1" s="5" t="s">
        <v>66</v>
      </c>
    </row>
    <row r="2" spans="1:28" ht="18.75" x14ac:dyDescent="0.3">
      <c r="Z2" s="1" t="s">
        <v>8</v>
      </c>
    </row>
    <row r="3" spans="1:28" ht="18.75" x14ac:dyDescent="0.3">
      <c r="Z3" s="1" t="s">
        <v>65</v>
      </c>
    </row>
    <row r="4" spans="1:28" ht="18.75" customHeight="1" x14ac:dyDescent="0.25">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09"/>
      <c r="AB6" s="109"/>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09"/>
      <c r="AB7" s="109"/>
    </row>
    <row r="8" spans="1:28" x14ac:dyDescent="0.25">
      <c r="A8" s="351" t="str">
        <f>'1. паспорт местоположение'!A9</f>
        <v>Акционерное общество "Россети Янтарь"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11"/>
      <c r="AB8" s="111"/>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12"/>
      <c r="AB9" s="112"/>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09"/>
      <c r="AB10" s="109"/>
    </row>
    <row r="11" spans="1:28" x14ac:dyDescent="0.25">
      <c r="A11" s="351" t="str">
        <f>'1. паспорт местоположение'!A12:C12</f>
        <v>N_181-23</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11"/>
      <c r="AB11" s="111"/>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12"/>
      <c r="AB12" s="112"/>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130"/>
      <c r="AB13" s="130"/>
    </row>
    <row r="14" spans="1:28" x14ac:dyDescent="0.25">
      <c r="A14" s="35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11"/>
      <c r="AB14" s="111"/>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50"/>
      <c r="AB16" s="150"/>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50"/>
      <c r="AB17" s="150"/>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50"/>
      <c r="AB18" s="150"/>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50"/>
      <c r="AB19" s="150"/>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151"/>
      <c r="AB20" s="151"/>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151"/>
      <c r="AB21" s="151"/>
    </row>
    <row r="22" spans="1:28" x14ac:dyDescent="0.25">
      <c r="A22" s="385" t="s">
        <v>468</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152"/>
      <c r="AB22" s="152"/>
    </row>
    <row r="23" spans="1:28" ht="32.25" customHeight="1" x14ac:dyDescent="0.25">
      <c r="A23" s="387" t="s">
        <v>328</v>
      </c>
      <c r="B23" s="388"/>
      <c r="C23" s="388"/>
      <c r="D23" s="388"/>
      <c r="E23" s="388"/>
      <c r="F23" s="388"/>
      <c r="G23" s="388"/>
      <c r="H23" s="388"/>
      <c r="I23" s="388"/>
      <c r="J23" s="388"/>
      <c r="K23" s="388"/>
      <c r="L23" s="389"/>
      <c r="M23" s="386" t="s">
        <v>329</v>
      </c>
      <c r="N23" s="386"/>
      <c r="O23" s="386"/>
      <c r="P23" s="386"/>
      <c r="Q23" s="386"/>
      <c r="R23" s="386"/>
      <c r="S23" s="386"/>
      <c r="T23" s="386"/>
      <c r="U23" s="386"/>
      <c r="V23" s="386"/>
      <c r="W23" s="386"/>
      <c r="X23" s="386"/>
      <c r="Y23" s="386"/>
      <c r="Z23" s="386"/>
    </row>
    <row r="24" spans="1:28" ht="151.5" customHeight="1" x14ac:dyDescent="0.25">
      <c r="A24" s="153" t="s">
        <v>226</v>
      </c>
      <c r="B24" s="154" t="s">
        <v>246</v>
      </c>
      <c r="C24" s="153" t="s">
        <v>325</v>
      </c>
      <c r="D24" s="153" t="s">
        <v>227</v>
      </c>
      <c r="E24" s="153" t="s">
        <v>326</v>
      </c>
      <c r="F24" s="153" t="s">
        <v>499</v>
      </c>
      <c r="G24" s="153" t="s">
        <v>500</v>
      </c>
      <c r="H24" s="153" t="s">
        <v>228</v>
      </c>
      <c r="I24" s="153" t="s">
        <v>501</v>
      </c>
      <c r="J24" s="153" t="s">
        <v>251</v>
      </c>
      <c r="K24" s="154" t="s">
        <v>245</v>
      </c>
      <c r="L24" s="154" t="s">
        <v>229</v>
      </c>
      <c r="M24" s="155" t="s">
        <v>258</v>
      </c>
      <c r="N24" s="154" t="s">
        <v>502</v>
      </c>
      <c r="O24" s="153" t="s">
        <v>503</v>
      </c>
      <c r="P24" s="153" t="s">
        <v>504</v>
      </c>
      <c r="Q24" s="153" t="s">
        <v>505</v>
      </c>
      <c r="R24" s="153" t="s">
        <v>228</v>
      </c>
      <c r="S24" s="153" t="s">
        <v>506</v>
      </c>
      <c r="T24" s="153" t="s">
        <v>507</v>
      </c>
      <c r="U24" s="153" t="s">
        <v>508</v>
      </c>
      <c r="V24" s="153" t="s">
        <v>505</v>
      </c>
      <c r="W24" s="156" t="s">
        <v>509</v>
      </c>
      <c r="X24" s="156" t="s">
        <v>510</v>
      </c>
      <c r="Y24" s="156" t="s">
        <v>511</v>
      </c>
      <c r="Z24" s="157" t="s">
        <v>263</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323</v>
      </c>
      <c r="B26" s="147"/>
      <c r="C26" s="159" t="s">
        <v>512</v>
      </c>
      <c r="D26" s="159" t="s">
        <v>513</v>
      </c>
      <c r="E26" s="159" t="s">
        <v>514</v>
      </c>
      <c r="F26" s="159" t="s">
        <v>515</v>
      </c>
      <c r="G26" s="159" t="s">
        <v>516</v>
      </c>
      <c r="H26" s="159" t="s">
        <v>228</v>
      </c>
      <c r="I26" s="159" t="s">
        <v>517</v>
      </c>
      <c r="J26" s="159" t="s">
        <v>518</v>
      </c>
      <c r="K26" s="160"/>
      <c r="L26" s="161" t="s">
        <v>243</v>
      </c>
      <c r="M26" s="162" t="s">
        <v>256</v>
      </c>
      <c r="N26" s="160"/>
      <c r="O26" s="160"/>
      <c r="P26" s="160"/>
      <c r="Q26" s="160"/>
      <c r="R26" s="160"/>
      <c r="S26" s="160"/>
      <c r="T26" s="160"/>
      <c r="U26" s="160"/>
      <c r="V26" s="160"/>
      <c r="W26" s="160"/>
      <c r="X26" s="160"/>
      <c r="Y26" s="160"/>
      <c r="Z26" s="163" t="s">
        <v>264</v>
      </c>
    </row>
    <row r="27" spans="1:28" x14ac:dyDescent="0.25">
      <c r="A27" s="160" t="s">
        <v>230</v>
      </c>
      <c r="B27" s="160" t="s">
        <v>247</v>
      </c>
      <c r="C27" s="160" t="s">
        <v>231</v>
      </c>
      <c r="D27" s="160" t="s">
        <v>232</v>
      </c>
      <c r="E27" s="160" t="s">
        <v>259</v>
      </c>
      <c r="F27" s="159" t="s">
        <v>519</v>
      </c>
      <c r="G27" s="159" t="s">
        <v>520</v>
      </c>
      <c r="H27" s="160" t="s">
        <v>228</v>
      </c>
      <c r="I27" s="159" t="s">
        <v>521</v>
      </c>
      <c r="J27" s="159" t="s">
        <v>522</v>
      </c>
      <c r="K27" s="161" t="s">
        <v>239</v>
      </c>
      <c r="L27" s="160"/>
      <c r="M27" s="161" t="s">
        <v>257</v>
      </c>
      <c r="N27" s="160"/>
      <c r="O27" s="160"/>
      <c r="P27" s="160"/>
      <c r="Q27" s="160"/>
      <c r="R27" s="160"/>
      <c r="S27" s="160"/>
      <c r="T27" s="160"/>
      <c r="U27" s="160"/>
      <c r="V27" s="160"/>
      <c r="W27" s="160"/>
      <c r="X27" s="160"/>
      <c r="Y27" s="160"/>
      <c r="Z27" s="160"/>
    </row>
    <row r="28" spans="1:28" x14ac:dyDescent="0.25">
      <c r="A28" s="160" t="s">
        <v>230</v>
      </c>
      <c r="B28" s="160" t="s">
        <v>248</v>
      </c>
      <c r="C28" s="160" t="s">
        <v>233</v>
      </c>
      <c r="D28" s="160" t="s">
        <v>234</v>
      </c>
      <c r="E28" s="160" t="s">
        <v>260</v>
      </c>
      <c r="F28" s="159" t="s">
        <v>523</v>
      </c>
      <c r="G28" s="159" t="s">
        <v>524</v>
      </c>
      <c r="H28" s="160" t="s">
        <v>228</v>
      </c>
      <c r="I28" s="159" t="s">
        <v>252</v>
      </c>
      <c r="J28" s="159" t="s">
        <v>525</v>
      </c>
      <c r="K28" s="161" t="s">
        <v>240</v>
      </c>
      <c r="L28" s="164"/>
      <c r="M28" s="161" t="s">
        <v>0</v>
      </c>
      <c r="N28" s="161"/>
      <c r="O28" s="161"/>
      <c r="P28" s="161"/>
      <c r="Q28" s="161"/>
      <c r="R28" s="161"/>
      <c r="S28" s="161"/>
      <c r="T28" s="161"/>
      <c r="U28" s="161"/>
      <c r="V28" s="161"/>
      <c r="W28" s="161"/>
      <c r="X28" s="161"/>
      <c r="Y28" s="161"/>
      <c r="Z28" s="161"/>
    </row>
    <row r="29" spans="1:28" x14ac:dyDescent="0.25">
      <c r="A29" s="160" t="s">
        <v>230</v>
      </c>
      <c r="B29" s="160" t="s">
        <v>249</v>
      </c>
      <c r="C29" s="160" t="s">
        <v>235</v>
      </c>
      <c r="D29" s="160" t="s">
        <v>236</v>
      </c>
      <c r="E29" s="160" t="s">
        <v>261</v>
      </c>
      <c r="F29" s="159" t="s">
        <v>526</v>
      </c>
      <c r="G29" s="159" t="s">
        <v>527</v>
      </c>
      <c r="H29" s="160" t="s">
        <v>228</v>
      </c>
      <c r="I29" s="159" t="s">
        <v>253</v>
      </c>
      <c r="J29" s="159" t="s">
        <v>528</v>
      </c>
      <c r="K29" s="161" t="s">
        <v>241</v>
      </c>
      <c r="L29" s="164"/>
      <c r="M29" s="160"/>
      <c r="N29" s="160"/>
      <c r="O29" s="160"/>
      <c r="P29" s="160"/>
      <c r="Q29" s="160"/>
      <c r="R29" s="160"/>
      <c r="S29" s="160"/>
      <c r="T29" s="160"/>
      <c r="U29" s="160"/>
      <c r="V29" s="160"/>
      <c r="W29" s="160"/>
      <c r="X29" s="160"/>
      <c r="Y29" s="160"/>
      <c r="Z29" s="160"/>
    </row>
    <row r="30" spans="1:28" x14ac:dyDescent="0.25">
      <c r="A30" s="160" t="s">
        <v>230</v>
      </c>
      <c r="B30" s="160" t="s">
        <v>250</v>
      </c>
      <c r="C30" s="160" t="s">
        <v>237</v>
      </c>
      <c r="D30" s="160" t="s">
        <v>238</v>
      </c>
      <c r="E30" s="160" t="s">
        <v>262</v>
      </c>
      <c r="F30" s="159" t="s">
        <v>529</v>
      </c>
      <c r="G30" s="159" t="s">
        <v>530</v>
      </c>
      <c r="H30" s="160" t="s">
        <v>228</v>
      </c>
      <c r="I30" s="159" t="s">
        <v>254</v>
      </c>
      <c r="J30" s="159" t="s">
        <v>531</v>
      </c>
      <c r="K30" s="161" t="s">
        <v>242</v>
      </c>
      <c r="L30" s="164"/>
      <c r="M30" s="160"/>
      <c r="N30" s="160"/>
      <c r="O30" s="160"/>
      <c r="P30" s="160"/>
      <c r="Q30" s="160"/>
      <c r="R30" s="160"/>
      <c r="S30" s="160"/>
      <c r="T30" s="160"/>
      <c r="U30" s="160"/>
      <c r="V30" s="160"/>
      <c r="W30" s="160"/>
      <c r="X30" s="160"/>
      <c r="Y30" s="160"/>
      <c r="Z30" s="160"/>
    </row>
    <row r="31" spans="1:28" x14ac:dyDescent="0.25">
      <c r="A31" s="160" t="s">
        <v>0</v>
      </c>
      <c r="B31" s="160" t="s">
        <v>0</v>
      </c>
      <c r="C31" s="160" t="s">
        <v>0</v>
      </c>
      <c r="D31" s="160" t="s">
        <v>0</v>
      </c>
      <c r="E31" s="160" t="s">
        <v>0</v>
      </c>
      <c r="F31" s="160" t="s">
        <v>0</v>
      </c>
      <c r="G31" s="160" t="s">
        <v>0</v>
      </c>
      <c r="H31" s="160" t="s">
        <v>0</v>
      </c>
      <c r="I31" s="160" t="s">
        <v>0</v>
      </c>
      <c r="J31" s="160" t="s">
        <v>0</v>
      </c>
      <c r="K31" s="160" t="s">
        <v>0</v>
      </c>
      <c r="L31" s="164"/>
      <c r="M31" s="160"/>
      <c r="N31" s="160"/>
      <c r="O31" s="160"/>
      <c r="P31" s="160"/>
      <c r="Q31" s="160"/>
      <c r="R31" s="160"/>
      <c r="S31" s="160"/>
      <c r="T31" s="160"/>
      <c r="U31" s="160"/>
      <c r="V31" s="160"/>
      <c r="W31" s="160"/>
      <c r="X31" s="160"/>
      <c r="Y31" s="160"/>
      <c r="Z31" s="160"/>
    </row>
    <row r="32" spans="1:28" ht="30" x14ac:dyDescent="0.25">
      <c r="A32" s="147" t="s">
        <v>324</v>
      </c>
      <c r="B32" s="147"/>
      <c r="C32" s="159" t="s">
        <v>532</v>
      </c>
      <c r="D32" s="159" t="s">
        <v>533</v>
      </c>
      <c r="E32" s="159" t="s">
        <v>534</v>
      </c>
      <c r="F32" s="159" t="s">
        <v>535</v>
      </c>
      <c r="G32" s="159" t="s">
        <v>536</v>
      </c>
      <c r="H32" s="159" t="s">
        <v>228</v>
      </c>
      <c r="I32" s="159" t="s">
        <v>537</v>
      </c>
      <c r="J32" s="159" t="s">
        <v>538</v>
      </c>
      <c r="K32" s="160"/>
      <c r="L32" s="160"/>
      <c r="M32" s="160"/>
      <c r="N32" s="160"/>
      <c r="O32" s="160"/>
      <c r="P32" s="160"/>
      <c r="Q32" s="160"/>
      <c r="R32" s="160"/>
      <c r="S32" s="160"/>
      <c r="T32" s="160"/>
      <c r="U32" s="160"/>
      <c r="V32" s="160"/>
      <c r="W32" s="160"/>
      <c r="X32" s="160"/>
      <c r="Y32" s="160"/>
      <c r="Z32" s="160"/>
    </row>
    <row r="33" spans="1:26" x14ac:dyDescent="0.25">
      <c r="A33" s="160" t="s">
        <v>0</v>
      </c>
      <c r="B33" s="160" t="s">
        <v>0</v>
      </c>
      <c r="C33" s="160" t="s">
        <v>0</v>
      </c>
      <c r="D33" s="160" t="s">
        <v>0</v>
      </c>
      <c r="E33" s="160" t="s">
        <v>0</v>
      </c>
      <c r="F33" s="160" t="s">
        <v>0</v>
      </c>
      <c r="G33" s="160" t="s">
        <v>0</v>
      </c>
      <c r="H33" s="160" t="s">
        <v>0</v>
      </c>
      <c r="I33" s="160" t="s">
        <v>0</v>
      </c>
      <c r="J33" s="160" t="s">
        <v>0</v>
      </c>
      <c r="K33" s="160" t="s">
        <v>0</v>
      </c>
      <c r="L33" s="160"/>
      <c r="M33" s="160"/>
      <c r="N33" s="160"/>
      <c r="O33" s="160"/>
      <c r="P33" s="160"/>
      <c r="Q33" s="160"/>
      <c r="R33" s="160"/>
      <c r="S33" s="160"/>
      <c r="T33" s="160"/>
      <c r="U33" s="160"/>
      <c r="V33" s="160"/>
      <c r="W33" s="160"/>
      <c r="X33" s="160"/>
      <c r="Y33" s="160"/>
      <c r="Z33" s="160"/>
    </row>
    <row r="37" spans="1:26" x14ac:dyDescent="0.25">
      <c r="A37" s="1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5" width="19.85546875" style="127" customWidth="1"/>
    <col min="16" max="16384" width="9.140625" style="127"/>
  </cols>
  <sheetData>
    <row r="1" spans="1:28" s="2" customFormat="1" ht="18.75" customHeight="1" x14ac:dyDescent="0.2">
      <c r="J1" s="187"/>
      <c r="K1" s="187"/>
      <c r="O1" s="5" t="s">
        <v>66</v>
      </c>
    </row>
    <row r="2" spans="1:28" s="2" customFormat="1" ht="18.75" customHeight="1" x14ac:dyDescent="0.3">
      <c r="J2" s="187"/>
      <c r="K2" s="187"/>
      <c r="O2" s="1" t="s">
        <v>8</v>
      </c>
    </row>
    <row r="3" spans="1:28" s="2" customFormat="1" ht="18.75" x14ac:dyDescent="0.3">
      <c r="A3" s="108"/>
      <c r="B3" s="108"/>
      <c r="J3" s="187"/>
      <c r="K3" s="187"/>
      <c r="O3" s="1" t="s">
        <v>65</v>
      </c>
    </row>
    <row r="4" spans="1:28" s="2" customFormat="1" ht="18.75" x14ac:dyDescent="0.3">
      <c r="A4" s="108"/>
      <c r="B4" s="108"/>
      <c r="J4" s="187"/>
      <c r="K4" s="187"/>
      <c r="N4" s="1"/>
    </row>
    <row r="5" spans="1:28" s="2" customFormat="1" ht="15.75"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87"/>
      <c r="Q5" s="87"/>
      <c r="R5" s="87"/>
      <c r="S5" s="87"/>
      <c r="T5" s="87"/>
      <c r="U5" s="87"/>
      <c r="V5" s="87"/>
      <c r="W5" s="87"/>
      <c r="X5" s="87"/>
      <c r="Y5" s="87"/>
      <c r="Z5" s="87"/>
      <c r="AA5" s="87"/>
      <c r="AB5" s="87"/>
    </row>
    <row r="6" spans="1:28" s="2" customFormat="1" ht="18.75" x14ac:dyDescent="0.3">
      <c r="A6" s="108"/>
      <c r="B6" s="108"/>
      <c r="J6" s="187"/>
      <c r="K6" s="187"/>
      <c r="N6" s="1"/>
    </row>
    <row r="7" spans="1:28" s="2" customFormat="1" ht="18.75" x14ac:dyDescent="0.2">
      <c r="A7" s="350" t="s">
        <v>7</v>
      </c>
      <c r="B7" s="350"/>
      <c r="C7" s="350"/>
      <c r="D7" s="350"/>
      <c r="E7" s="350"/>
      <c r="F7" s="350"/>
      <c r="G7" s="350"/>
      <c r="H7" s="350"/>
      <c r="I7" s="350"/>
      <c r="J7" s="350"/>
      <c r="K7" s="350"/>
      <c r="L7" s="350"/>
      <c r="M7" s="350"/>
      <c r="N7" s="350"/>
      <c r="O7" s="350"/>
      <c r="P7" s="109"/>
      <c r="Q7" s="109"/>
      <c r="R7" s="109"/>
      <c r="S7" s="109"/>
      <c r="T7" s="109"/>
      <c r="U7" s="109"/>
      <c r="V7" s="109"/>
      <c r="W7" s="109"/>
      <c r="X7" s="109"/>
      <c r="Y7" s="109"/>
      <c r="Z7" s="109"/>
    </row>
    <row r="8" spans="1:28" s="2" customFormat="1" ht="18.75" x14ac:dyDescent="0.2">
      <c r="A8" s="350"/>
      <c r="B8" s="350"/>
      <c r="C8" s="350"/>
      <c r="D8" s="350"/>
      <c r="E8" s="350"/>
      <c r="F8" s="350"/>
      <c r="G8" s="350"/>
      <c r="H8" s="350"/>
      <c r="I8" s="350"/>
      <c r="J8" s="350"/>
      <c r="K8" s="350"/>
      <c r="L8" s="350"/>
      <c r="M8" s="350"/>
      <c r="N8" s="350"/>
      <c r="O8" s="350"/>
      <c r="P8" s="109"/>
      <c r="Q8" s="109"/>
      <c r="R8" s="109"/>
      <c r="S8" s="109"/>
      <c r="T8" s="109"/>
      <c r="U8" s="109"/>
      <c r="V8" s="109"/>
      <c r="W8" s="109"/>
      <c r="X8" s="109"/>
      <c r="Y8" s="109"/>
      <c r="Z8" s="109"/>
    </row>
    <row r="9" spans="1:28" s="2" customFormat="1" ht="18.75" x14ac:dyDescent="0.2">
      <c r="A9" s="351" t="str">
        <f>'1. паспорт местоположение'!A9:C9</f>
        <v>Акционерное общество "Россети Янтарь" ДЗО  ПАО "Россети"</v>
      </c>
      <c r="B9" s="351"/>
      <c r="C9" s="351"/>
      <c r="D9" s="351"/>
      <c r="E9" s="351"/>
      <c r="F9" s="351"/>
      <c r="G9" s="351"/>
      <c r="H9" s="351"/>
      <c r="I9" s="351"/>
      <c r="J9" s="351"/>
      <c r="K9" s="351"/>
      <c r="L9" s="351"/>
      <c r="M9" s="351"/>
      <c r="N9" s="351"/>
      <c r="O9" s="351"/>
      <c r="P9" s="109"/>
      <c r="Q9" s="109"/>
      <c r="R9" s="109"/>
      <c r="S9" s="109"/>
      <c r="T9" s="109"/>
      <c r="U9" s="109"/>
      <c r="V9" s="109"/>
      <c r="W9" s="109"/>
      <c r="X9" s="109"/>
      <c r="Y9" s="109"/>
      <c r="Z9" s="109"/>
    </row>
    <row r="10" spans="1:28" s="2" customFormat="1" ht="18.75" x14ac:dyDescent="0.2">
      <c r="A10" s="355" t="s">
        <v>6</v>
      </c>
      <c r="B10" s="355"/>
      <c r="C10" s="355"/>
      <c r="D10" s="355"/>
      <c r="E10" s="355"/>
      <c r="F10" s="355"/>
      <c r="G10" s="355"/>
      <c r="H10" s="355"/>
      <c r="I10" s="355"/>
      <c r="J10" s="355"/>
      <c r="K10" s="355"/>
      <c r="L10" s="355"/>
      <c r="M10" s="355"/>
      <c r="N10" s="355"/>
      <c r="O10" s="355"/>
      <c r="P10" s="109"/>
      <c r="Q10" s="109"/>
      <c r="R10" s="109"/>
      <c r="S10" s="109"/>
      <c r="T10" s="109"/>
      <c r="U10" s="109"/>
      <c r="V10" s="109"/>
      <c r="W10" s="109"/>
      <c r="X10" s="109"/>
      <c r="Y10" s="109"/>
      <c r="Z10" s="109"/>
    </row>
    <row r="11" spans="1:28" s="2" customFormat="1" ht="18.75" x14ac:dyDescent="0.2">
      <c r="A11" s="350"/>
      <c r="B11" s="350"/>
      <c r="C11" s="350"/>
      <c r="D11" s="350"/>
      <c r="E11" s="350"/>
      <c r="F11" s="350"/>
      <c r="G11" s="350"/>
      <c r="H11" s="350"/>
      <c r="I11" s="350"/>
      <c r="J11" s="350"/>
      <c r="K11" s="350"/>
      <c r="L11" s="350"/>
      <c r="M11" s="350"/>
      <c r="N11" s="350"/>
      <c r="O11" s="350"/>
      <c r="P11" s="109"/>
      <c r="Q11" s="109"/>
      <c r="R11" s="109"/>
      <c r="S11" s="109"/>
      <c r="T11" s="109"/>
      <c r="U11" s="109"/>
      <c r="V11" s="109"/>
      <c r="W11" s="109"/>
      <c r="X11" s="109"/>
      <c r="Y11" s="109"/>
      <c r="Z11" s="109"/>
    </row>
    <row r="12" spans="1:28" s="2" customFormat="1" ht="18.75" x14ac:dyDescent="0.2">
      <c r="A12" s="351" t="str">
        <f>'1. паспорт местоположение'!A12:C12</f>
        <v>N_181-23</v>
      </c>
      <c r="B12" s="351"/>
      <c r="C12" s="351"/>
      <c r="D12" s="351"/>
      <c r="E12" s="351"/>
      <c r="F12" s="351"/>
      <c r="G12" s="351"/>
      <c r="H12" s="351"/>
      <c r="I12" s="351"/>
      <c r="J12" s="351"/>
      <c r="K12" s="351"/>
      <c r="L12" s="351"/>
      <c r="M12" s="351"/>
      <c r="N12" s="351"/>
      <c r="O12" s="351"/>
      <c r="P12" s="109"/>
      <c r="Q12" s="109"/>
      <c r="R12" s="109"/>
      <c r="S12" s="109"/>
      <c r="T12" s="109"/>
      <c r="U12" s="109"/>
      <c r="V12" s="109"/>
      <c r="W12" s="109"/>
      <c r="X12" s="109"/>
      <c r="Y12" s="109"/>
      <c r="Z12" s="109"/>
    </row>
    <row r="13" spans="1:28" s="2" customFormat="1" ht="18.75" x14ac:dyDescent="0.2">
      <c r="A13" s="355" t="s">
        <v>5</v>
      </c>
      <c r="B13" s="355"/>
      <c r="C13" s="355"/>
      <c r="D13" s="355"/>
      <c r="E13" s="355"/>
      <c r="F13" s="355"/>
      <c r="G13" s="355"/>
      <c r="H13" s="355"/>
      <c r="I13" s="355"/>
      <c r="J13" s="355"/>
      <c r="K13" s="355"/>
      <c r="L13" s="355"/>
      <c r="M13" s="355"/>
      <c r="N13" s="355"/>
      <c r="O13" s="355"/>
      <c r="P13" s="109"/>
      <c r="Q13" s="109"/>
      <c r="R13" s="109"/>
      <c r="S13" s="109"/>
      <c r="T13" s="109"/>
      <c r="U13" s="109"/>
      <c r="V13" s="109"/>
      <c r="W13" s="109"/>
      <c r="X13" s="109"/>
      <c r="Y13" s="109"/>
      <c r="Z13" s="109"/>
    </row>
    <row r="14" spans="1:28" s="114" customFormat="1" ht="15.75" customHeight="1" x14ac:dyDescent="0.2">
      <c r="A14" s="356"/>
      <c r="B14" s="356"/>
      <c r="C14" s="356"/>
      <c r="D14" s="356"/>
      <c r="E14" s="356"/>
      <c r="F14" s="356"/>
      <c r="G14" s="356"/>
      <c r="H14" s="356"/>
      <c r="I14" s="356"/>
      <c r="J14" s="356"/>
      <c r="K14" s="356"/>
      <c r="L14" s="356"/>
      <c r="M14" s="356"/>
      <c r="N14" s="356"/>
      <c r="O14" s="356"/>
      <c r="P14" s="113"/>
      <c r="Q14" s="113"/>
      <c r="R14" s="113"/>
      <c r="S14" s="113"/>
      <c r="T14" s="113"/>
      <c r="U14" s="113"/>
      <c r="V14" s="113"/>
      <c r="W14" s="113"/>
      <c r="X14" s="113"/>
      <c r="Y14" s="113"/>
      <c r="Z14" s="113"/>
    </row>
    <row r="15" spans="1:28" s="115" customFormat="1" ht="43.5" customHeight="1" x14ac:dyDescent="0.2">
      <c r="A15" s="383"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383"/>
      <c r="E15" s="383"/>
      <c r="F15" s="383"/>
      <c r="G15" s="383"/>
      <c r="H15" s="383"/>
      <c r="I15" s="383"/>
      <c r="J15" s="383"/>
      <c r="K15" s="383"/>
      <c r="L15" s="383"/>
      <c r="M15" s="383"/>
      <c r="N15" s="383"/>
      <c r="O15" s="383"/>
      <c r="P15" s="111"/>
      <c r="Q15" s="111"/>
      <c r="R15" s="111"/>
      <c r="S15" s="111"/>
      <c r="T15" s="111"/>
      <c r="U15" s="111"/>
      <c r="V15" s="111"/>
      <c r="W15" s="111"/>
      <c r="X15" s="111"/>
      <c r="Y15" s="111"/>
      <c r="Z15" s="111"/>
    </row>
    <row r="16" spans="1:28" s="115" customFormat="1" ht="15" customHeight="1" x14ac:dyDescent="0.2">
      <c r="A16" s="355" t="s">
        <v>4</v>
      </c>
      <c r="B16" s="355"/>
      <c r="C16" s="355"/>
      <c r="D16" s="355"/>
      <c r="E16" s="355"/>
      <c r="F16" s="355"/>
      <c r="G16" s="355"/>
      <c r="H16" s="355"/>
      <c r="I16" s="355"/>
      <c r="J16" s="355"/>
      <c r="K16" s="355"/>
      <c r="L16" s="355"/>
      <c r="M16" s="355"/>
      <c r="N16" s="355"/>
      <c r="O16" s="355"/>
      <c r="P16" s="112"/>
      <c r="Q16" s="112"/>
      <c r="R16" s="112"/>
      <c r="S16" s="112"/>
      <c r="T16" s="112"/>
      <c r="U16" s="112"/>
      <c r="V16" s="112"/>
      <c r="W16" s="112"/>
      <c r="X16" s="112"/>
      <c r="Y16" s="112"/>
      <c r="Z16" s="112"/>
    </row>
    <row r="17" spans="1:26" s="115" customFormat="1" ht="15" customHeight="1" x14ac:dyDescent="0.2">
      <c r="A17" s="357"/>
      <c r="B17" s="357"/>
      <c r="C17" s="357"/>
      <c r="D17" s="357"/>
      <c r="E17" s="357"/>
      <c r="F17" s="357"/>
      <c r="G17" s="357"/>
      <c r="H17" s="357"/>
      <c r="I17" s="357"/>
      <c r="J17" s="357"/>
      <c r="K17" s="357"/>
      <c r="L17" s="357"/>
      <c r="M17" s="357"/>
      <c r="N17" s="357"/>
      <c r="O17" s="357"/>
      <c r="P17" s="116"/>
      <c r="Q17" s="116"/>
      <c r="R17" s="116"/>
      <c r="S17" s="116"/>
      <c r="T17" s="116"/>
      <c r="U17" s="116"/>
      <c r="V17" s="116"/>
      <c r="W17" s="116"/>
    </row>
    <row r="18" spans="1:26" s="115" customFormat="1" ht="91.5" customHeight="1" x14ac:dyDescent="0.2">
      <c r="A18" s="395" t="s">
        <v>446</v>
      </c>
      <c r="B18" s="395"/>
      <c r="C18" s="395"/>
      <c r="D18" s="395"/>
      <c r="E18" s="395"/>
      <c r="F18" s="395"/>
      <c r="G18" s="395"/>
      <c r="H18" s="395"/>
      <c r="I18" s="395"/>
      <c r="J18" s="395"/>
      <c r="K18" s="395"/>
      <c r="L18" s="395"/>
      <c r="M18" s="395"/>
      <c r="N18" s="395"/>
      <c r="O18" s="395"/>
      <c r="P18" s="117"/>
      <c r="Q18" s="117"/>
      <c r="R18" s="117"/>
      <c r="S18" s="117"/>
      <c r="T18" s="117"/>
      <c r="U18" s="117"/>
      <c r="V18" s="117"/>
      <c r="W18" s="117"/>
      <c r="X18" s="117"/>
      <c r="Y18" s="117"/>
      <c r="Z18" s="117"/>
    </row>
    <row r="19" spans="1:26" s="115" customFormat="1" ht="78" customHeight="1" x14ac:dyDescent="0.2">
      <c r="A19" s="391" t="s">
        <v>3</v>
      </c>
      <c r="B19" s="391" t="s">
        <v>82</v>
      </c>
      <c r="C19" s="391" t="s">
        <v>81</v>
      </c>
      <c r="D19" s="391" t="s">
        <v>73</v>
      </c>
      <c r="E19" s="392" t="s">
        <v>80</v>
      </c>
      <c r="F19" s="393"/>
      <c r="G19" s="393"/>
      <c r="H19" s="393"/>
      <c r="I19" s="394"/>
      <c r="J19" s="391" t="s">
        <v>79</v>
      </c>
      <c r="K19" s="391"/>
      <c r="L19" s="391"/>
      <c r="M19" s="391"/>
      <c r="N19" s="391"/>
      <c r="O19" s="391"/>
      <c r="P19" s="116"/>
      <c r="Q19" s="116"/>
      <c r="R19" s="116"/>
      <c r="S19" s="116"/>
      <c r="T19" s="116"/>
      <c r="U19" s="116"/>
      <c r="V19" s="116"/>
      <c r="W19" s="116"/>
    </row>
    <row r="20" spans="1:26" s="115" customFormat="1" ht="51" customHeight="1" x14ac:dyDescent="0.2">
      <c r="A20" s="391"/>
      <c r="B20" s="391"/>
      <c r="C20" s="391"/>
      <c r="D20" s="391"/>
      <c r="E20" s="314" t="s">
        <v>78</v>
      </c>
      <c r="F20" s="314" t="s">
        <v>77</v>
      </c>
      <c r="G20" s="314" t="s">
        <v>76</v>
      </c>
      <c r="H20" s="314" t="s">
        <v>75</v>
      </c>
      <c r="I20" s="314" t="s">
        <v>74</v>
      </c>
      <c r="J20" s="314">
        <v>2023</v>
      </c>
      <c r="K20" s="314">
        <v>2024</v>
      </c>
      <c r="L20" s="314">
        <v>2025</v>
      </c>
      <c r="M20" s="314">
        <v>2026</v>
      </c>
      <c r="N20" s="314">
        <v>2027</v>
      </c>
      <c r="O20" s="314">
        <v>2028</v>
      </c>
      <c r="P20" s="120"/>
      <c r="Q20" s="120"/>
      <c r="R20" s="120"/>
      <c r="S20" s="120"/>
      <c r="T20" s="120"/>
      <c r="U20" s="120"/>
      <c r="V20" s="120"/>
      <c r="W20" s="120"/>
      <c r="X20" s="121"/>
      <c r="Y20" s="121"/>
      <c r="Z20" s="121"/>
    </row>
    <row r="21" spans="1:26" s="115" customFormat="1" ht="16.5" customHeight="1" x14ac:dyDescent="0.2">
      <c r="A21" s="270">
        <v>1</v>
      </c>
      <c r="B21" s="271">
        <v>2</v>
      </c>
      <c r="C21" s="270">
        <v>3</v>
      </c>
      <c r="D21" s="271">
        <v>4</v>
      </c>
      <c r="E21" s="270">
        <v>5</v>
      </c>
      <c r="F21" s="271">
        <v>6</v>
      </c>
      <c r="G21" s="270">
        <v>7</v>
      </c>
      <c r="H21" s="271">
        <v>8</v>
      </c>
      <c r="I21" s="270">
        <v>9</v>
      </c>
      <c r="J21" s="271">
        <v>10</v>
      </c>
      <c r="K21" s="270">
        <v>11</v>
      </c>
      <c r="L21" s="271">
        <v>12</v>
      </c>
      <c r="M21" s="270">
        <v>13</v>
      </c>
      <c r="N21" s="271">
        <v>14</v>
      </c>
      <c r="O21" s="270">
        <v>15</v>
      </c>
      <c r="P21" s="120"/>
      <c r="Q21" s="120"/>
      <c r="R21" s="120"/>
      <c r="S21" s="120"/>
      <c r="T21" s="120"/>
      <c r="U21" s="120"/>
      <c r="V21" s="120"/>
      <c r="W21" s="120"/>
      <c r="X21" s="121"/>
      <c r="Y21" s="121"/>
      <c r="Z21" s="121"/>
    </row>
    <row r="22" spans="1:26" s="115" customFormat="1" ht="33" customHeight="1" x14ac:dyDescent="0.2">
      <c r="A22" s="272" t="s">
        <v>62</v>
      </c>
      <c r="B22" s="331">
        <v>2024</v>
      </c>
      <c r="C22" s="4">
        <v>0</v>
      </c>
      <c r="D22" s="4">
        <v>0</v>
      </c>
      <c r="E22" s="4">
        <v>0</v>
      </c>
      <c r="F22" s="4">
        <v>0</v>
      </c>
      <c r="G22" s="4">
        <v>0</v>
      </c>
      <c r="H22" s="4">
        <v>0</v>
      </c>
      <c r="I22" s="4">
        <v>0</v>
      </c>
      <c r="J22" s="315">
        <v>0</v>
      </c>
      <c r="K22" s="315">
        <v>0</v>
      </c>
      <c r="L22" s="315">
        <v>0</v>
      </c>
      <c r="M22" s="315">
        <v>0</v>
      </c>
      <c r="N22" s="315">
        <v>0</v>
      </c>
      <c r="O22" s="315">
        <v>0</v>
      </c>
      <c r="P22" s="120"/>
      <c r="Q22" s="120"/>
      <c r="R22" s="120"/>
      <c r="S22" s="120"/>
      <c r="T22" s="120"/>
      <c r="U22" s="120"/>
      <c r="V22" s="121"/>
      <c r="W22" s="121"/>
      <c r="X22" s="121"/>
      <c r="Y22" s="121"/>
      <c r="Z22" s="121"/>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B173"/>
  <sheetViews>
    <sheetView zoomScale="80" zoomScaleNormal="80" workbookViewId="0">
      <selection activeCell="C29" sqref="C29"/>
    </sheetView>
  </sheetViews>
  <sheetFormatPr defaultColWidth="9.140625" defaultRowHeight="15.75" x14ac:dyDescent="0.2"/>
  <cols>
    <col min="1" max="1" width="61.7109375" style="199" customWidth="1"/>
    <col min="2" max="2" width="18.5703125" style="193" customWidth="1"/>
    <col min="3" max="13" width="16.85546875" style="193" customWidth="1"/>
    <col min="14" max="33" width="16.85546875" style="193" hidden="1" customWidth="1"/>
    <col min="34" max="34" width="16.85546875" style="194" hidden="1" customWidth="1"/>
    <col min="35" max="79" width="0" style="194" hidden="1" customWidth="1"/>
    <col min="80" max="239" width="9.140625" style="194"/>
    <col min="240" max="240" width="61.7109375" style="194" customWidth="1"/>
    <col min="241" max="241" width="18.5703125" style="194" customWidth="1"/>
    <col min="242" max="281" width="16.85546875" style="194" customWidth="1"/>
    <col min="282" max="283" width="18.5703125" style="194" customWidth="1"/>
    <col min="284" max="284" width="21.7109375" style="194" customWidth="1"/>
    <col min="285" max="495" width="9.140625" style="194"/>
    <col min="496" max="496" width="61.7109375" style="194" customWidth="1"/>
    <col min="497" max="497" width="18.5703125" style="194" customWidth="1"/>
    <col min="498" max="537" width="16.85546875" style="194" customWidth="1"/>
    <col min="538" max="539" width="18.5703125" style="194" customWidth="1"/>
    <col min="540" max="540" width="21.7109375" style="194" customWidth="1"/>
    <col min="541" max="751" width="9.140625" style="194"/>
    <col min="752" max="752" width="61.7109375" style="194" customWidth="1"/>
    <col min="753" max="753" width="18.5703125" style="194" customWidth="1"/>
    <col min="754" max="793" width="16.85546875" style="194" customWidth="1"/>
    <col min="794" max="795" width="18.5703125" style="194" customWidth="1"/>
    <col min="796" max="796" width="21.7109375" style="194" customWidth="1"/>
    <col min="797" max="1007" width="9.140625" style="194"/>
    <col min="1008" max="1008" width="61.7109375" style="194" customWidth="1"/>
    <col min="1009" max="1009" width="18.5703125" style="194" customWidth="1"/>
    <col min="1010" max="1049" width="16.85546875" style="194" customWidth="1"/>
    <col min="1050" max="1051" width="18.5703125" style="194" customWidth="1"/>
    <col min="1052" max="1052" width="21.7109375" style="194" customWidth="1"/>
    <col min="1053" max="1263" width="9.140625" style="194"/>
    <col min="1264" max="1264" width="61.7109375" style="194" customWidth="1"/>
    <col min="1265" max="1265" width="18.5703125" style="194" customWidth="1"/>
    <col min="1266" max="1305" width="16.85546875" style="194" customWidth="1"/>
    <col min="1306" max="1307" width="18.5703125" style="194" customWidth="1"/>
    <col min="1308" max="1308" width="21.7109375" style="194" customWidth="1"/>
    <col min="1309" max="1519" width="9.140625" style="194"/>
    <col min="1520" max="1520" width="61.7109375" style="194" customWidth="1"/>
    <col min="1521" max="1521" width="18.5703125" style="194" customWidth="1"/>
    <col min="1522" max="1561" width="16.85546875" style="194" customWidth="1"/>
    <col min="1562" max="1563" width="18.5703125" style="194" customWidth="1"/>
    <col min="1564" max="1564" width="21.7109375" style="194" customWidth="1"/>
    <col min="1565" max="1775" width="9.140625" style="194"/>
    <col min="1776" max="1776" width="61.7109375" style="194" customWidth="1"/>
    <col min="1777" max="1777" width="18.5703125" style="194" customWidth="1"/>
    <col min="1778" max="1817" width="16.85546875" style="194" customWidth="1"/>
    <col min="1818" max="1819" width="18.5703125" style="194" customWidth="1"/>
    <col min="1820" max="1820" width="21.7109375" style="194" customWidth="1"/>
    <col min="1821" max="2031" width="9.140625" style="194"/>
    <col min="2032" max="2032" width="61.7109375" style="194" customWidth="1"/>
    <col min="2033" max="2033" width="18.5703125" style="194" customWidth="1"/>
    <col min="2034" max="2073" width="16.85546875" style="194" customWidth="1"/>
    <col min="2074" max="2075" width="18.5703125" style="194" customWidth="1"/>
    <col min="2076" max="2076" width="21.7109375" style="194" customWidth="1"/>
    <col min="2077" max="2287" width="9.140625" style="194"/>
    <col min="2288" max="2288" width="61.7109375" style="194" customWidth="1"/>
    <col min="2289" max="2289" width="18.5703125" style="194" customWidth="1"/>
    <col min="2290" max="2329" width="16.85546875" style="194" customWidth="1"/>
    <col min="2330" max="2331" width="18.5703125" style="194" customWidth="1"/>
    <col min="2332" max="2332" width="21.7109375" style="194" customWidth="1"/>
    <col min="2333" max="2543" width="9.140625" style="194"/>
    <col min="2544" max="2544" width="61.7109375" style="194" customWidth="1"/>
    <col min="2545" max="2545" width="18.5703125" style="194" customWidth="1"/>
    <col min="2546" max="2585" width="16.85546875" style="194" customWidth="1"/>
    <col min="2586" max="2587" width="18.5703125" style="194" customWidth="1"/>
    <col min="2588" max="2588" width="21.7109375" style="194" customWidth="1"/>
    <col min="2589" max="2799" width="9.140625" style="194"/>
    <col min="2800" max="2800" width="61.7109375" style="194" customWidth="1"/>
    <col min="2801" max="2801" width="18.5703125" style="194" customWidth="1"/>
    <col min="2802" max="2841" width="16.85546875" style="194" customWidth="1"/>
    <col min="2842" max="2843" width="18.5703125" style="194" customWidth="1"/>
    <col min="2844" max="2844" width="21.7109375" style="194" customWidth="1"/>
    <col min="2845" max="3055" width="9.140625" style="194"/>
    <col min="3056" max="3056" width="61.7109375" style="194" customWidth="1"/>
    <col min="3057" max="3057" width="18.5703125" style="194" customWidth="1"/>
    <col min="3058" max="3097" width="16.85546875" style="194" customWidth="1"/>
    <col min="3098" max="3099" width="18.5703125" style="194" customWidth="1"/>
    <col min="3100" max="3100" width="21.7109375" style="194" customWidth="1"/>
    <col min="3101" max="3311" width="9.140625" style="194"/>
    <col min="3312" max="3312" width="61.7109375" style="194" customWidth="1"/>
    <col min="3313" max="3313" width="18.5703125" style="194" customWidth="1"/>
    <col min="3314" max="3353" width="16.85546875" style="194" customWidth="1"/>
    <col min="3354" max="3355" width="18.5703125" style="194" customWidth="1"/>
    <col min="3356" max="3356" width="21.7109375" style="194" customWidth="1"/>
    <col min="3357" max="3567" width="9.140625" style="194"/>
    <col min="3568" max="3568" width="61.7109375" style="194" customWidth="1"/>
    <col min="3569" max="3569" width="18.5703125" style="194" customWidth="1"/>
    <col min="3570" max="3609" width="16.85546875" style="194" customWidth="1"/>
    <col min="3610" max="3611" width="18.5703125" style="194" customWidth="1"/>
    <col min="3612" max="3612" width="21.7109375" style="194" customWidth="1"/>
    <col min="3613" max="3823" width="9.140625" style="194"/>
    <col min="3824" max="3824" width="61.7109375" style="194" customWidth="1"/>
    <col min="3825" max="3825" width="18.5703125" style="194" customWidth="1"/>
    <col min="3826" max="3865" width="16.85546875" style="194" customWidth="1"/>
    <col min="3866" max="3867" width="18.5703125" style="194" customWidth="1"/>
    <col min="3868" max="3868" width="21.7109375" style="194" customWidth="1"/>
    <col min="3869" max="4079" width="9.140625" style="194"/>
    <col min="4080" max="4080" width="61.7109375" style="194" customWidth="1"/>
    <col min="4081" max="4081" width="18.5703125" style="194" customWidth="1"/>
    <col min="4082" max="4121" width="16.85546875" style="194" customWidth="1"/>
    <col min="4122" max="4123" width="18.5703125" style="194" customWidth="1"/>
    <col min="4124" max="4124" width="21.7109375" style="194" customWidth="1"/>
    <col min="4125" max="4335" width="9.140625" style="194"/>
    <col min="4336" max="4336" width="61.7109375" style="194" customWidth="1"/>
    <col min="4337" max="4337" width="18.5703125" style="194" customWidth="1"/>
    <col min="4338" max="4377" width="16.85546875" style="194" customWidth="1"/>
    <col min="4378" max="4379" width="18.5703125" style="194" customWidth="1"/>
    <col min="4380" max="4380" width="21.7109375" style="194" customWidth="1"/>
    <col min="4381" max="4591" width="9.140625" style="194"/>
    <col min="4592" max="4592" width="61.7109375" style="194" customWidth="1"/>
    <col min="4593" max="4593" width="18.5703125" style="194" customWidth="1"/>
    <col min="4594" max="4633" width="16.85546875" style="194" customWidth="1"/>
    <col min="4634" max="4635" width="18.5703125" style="194" customWidth="1"/>
    <col min="4636" max="4636" width="21.7109375" style="194" customWidth="1"/>
    <col min="4637" max="4847" width="9.140625" style="194"/>
    <col min="4848" max="4848" width="61.7109375" style="194" customWidth="1"/>
    <col min="4849" max="4849" width="18.5703125" style="194" customWidth="1"/>
    <col min="4850" max="4889" width="16.85546875" style="194" customWidth="1"/>
    <col min="4890" max="4891" width="18.5703125" style="194" customWidth="1"/>
    <col min="4892" max="4892" width="21.7109375" style="194" customWidth="1"/>
    <col min="4893" max="5103" width="9.140625" style="194"/>
    <col min="5104" max="5104" width="61.7109375" style="194" customWidth="1"/>
    <col min="5105" max="5105" width="18.5703125" style="194" customWidth="1"/>
    <col min="5106" max="5145" width="16.85546875" style="194" customWidth="1"/>
    <col min="5146" max="5147" width="18.5703125" style="194" customWidth="1"/>
    <col min="5148" max="5148" width="21.7109375" style="194" customWidth="1"/>
    <col min="5149" max="5359" width="9.140625" style="194"/>
    <col min="5360" max="5360" width="61.7109375" style="194" customWidth="1"/>
    <col min="5361" max="5361" width="18.5703125" style="194" customWidth="1"/>
    <col min="5362" max="5401" width="16.85546875" style="194" customWidth="1"/>
    <col min="5402" max="5403" width="18.5703125" style="194" customWidth="1"/>
    <col min="5404" max="5404" width="21.7109375" style="194" customWidth="1"/>
    <col min="5405" max="5615" width="9.140625" style="194"/>
    <col min="5616" max="5616" width="61.7109375" style="194" customWidth="1"/>
    <col min="5617" max="5617" width="18.5703125" style="194" customWidth="1"/>
    <col min="5618" max="5657" width="16.85546875" style="194" customWidth="1"/>
    <col min="5658" max="5659" width="18.5703125" style="194" customWidth="1"/>
    <col min="5660" max="5660" width="21.7109375" style="194" customWidth="1"/>
    <col min="5661" max="5871" width="9.140625" style="194"/>
    <col min="5872" max="5872" width="61.7109375" style="194" customWidth="1"/>
    <col min="5873" max="5873" width="18.5703125" style="194" customWidth="1"/>
    <col min="5874" max="5913" width="16.85546875" style="194" customWidth="1"/>
    <col min="5914" max="5915" width="18.5703125" style="194" customWidth="1"/>
    <col min="5916" max="5916" width="21.7109375" style="194" customWidth="1"/>
    <col min="5917" max="6127" width="9.140625" style="194"/>
    <col min="6128" max="6128" width="61.7109375" style="194" customWidth="1"/>
    <col min="6129" max="6129" width="18.5703125" style="194" customWidth="1"/>
    <col min="6130" max="6169" width="16.85546875" style="194" customWidth="1"/>
    <col min="6170" max="6171" width="18.5703125" style="194" customWidth="1"/>
    <col min="6172" max="6172" width="21.7109375" style="194" customWidth="1"/>
    <col min="6173" max="6383" width="9.140625" style="194"/>
    <col min="6384" max="6384" width="61.7109375" style="194" customWidth="1"/>
    <col min="6385" max="6385" width="18.5703125" style="194" customWidth="1"/>
    <col min="6386" max="6425" width="16.85546875" style="194" customWidth="1"/>
    <col min="6426" max="6427" width="18.5703125" style="194" customWidth="1"/>
    <col min="6428" max="6428" width="21.7109375" style="194" customWidth="1"/>
    <col min="6429" max="6639" width="9.140625" style="194"/>
    <col min="6640" max="6640" width="61.7109375" style="194" customWidth="1"/>
    <col min="6641" max="6641" width="18.5703125" style="194" customWidth="1"/>
    <col min="6642" max="6681" width="16.85546875" style="194" customWidth="1"/>
    <col min="6682" max="6683" width="18.5703125" style="194" customWidth="1"/>
    <col min="6684" max="6684" width="21.7109375" style="194" customWidth="1"/>
    <col min="6685" max="6895" width="9.140625" style="194"/>
    <col min="6896" max="6896" width="61.7109375" style="194" customWidth="1"/>
    <col min="6897" max="6897" width="18.5703125" style="194" customWidth="1"/>
    <col min="6898" max="6937" width="16.85546875" style="194" customWidth="1"/>
    <col min="6938" max="6939" width="18.5703125" style="194" customWidth="1"/>
    <col min="6940" max="6940" width="21.7109375" style="194" customWidth="1"/>
    <col min="6941" max="7151" width="9.140625" style="194"/>
    <col min="7152" max="7152" width="61.7109375" style="194" customWidth="1"/>
    <col min="7153" max="7153" width="18.5703125" style="194" customWidth="1"/>
    <col min="7154" max="7193" width="16.85546875" style="194" customWidth="1"/>
    <col min="7194" max="7195" width="18.5703125" style="194" customWidth="1"/>
    <col min="7196" max="7196" width="21.7109375" style="194" customWidth="1"/>
    <col min="7197" max="7407" width="9.140625" style="194"/>
    <col min="7408" max="7408" width="61.7109375" style="194" customWidth="1"/>
    <col min="7409" max="7409" width="18.5703125" style="194" customWidth="1"/>
    <col min="7410" max="7449" width="16.85546875" style="194" customWidth="1"/>
    <col min="7450" max="7451" width="18.5703125" style="194" customWidth="1"/>
    <col min="7452" max="7452" width="21.7109375" style="194" customWidth="1"/>
    <col min="7453" max="7663" width="9.140625" style="194"/>
    <col min="7664" max="7664" width="61.7109375" style="194" customWidth="1"/>
    <col min="7665" max="7665" width="18.5703125" style="194" customWidth="1"/>
    <col min="7666" max="7705" width="16.85546875" style="194" customWidth="1"/>
    <col min="7706" max="7707" width="18.5703125" style="194" customWidth="1"/>
    <col min="7708" max="7708" width="21.7109375" style="194" customWidth="1"/>
    <col min="7709" max="7919" width="9.140625" style="194"/>
    <col min="7920" max="7920" width="61.7109375" style="194" customWidth="1"/>
    <col min="7921" max="7921" width="18.5703125" style="194" customWidth="1"/>
    <col min="7922" max="7961" width="16.85546875" style="194" customWidth="1"/>
    <col min="7962" max="7963" width="18.5703125" style="194" customWidth="1"/>
    <col min="7964" max="7964" width="21.7109375" style="194" customWidth="1"/>
    <col min="7965" max="8175" width="9.140625" style="194"/>
    <col min="8176" max="8176" width="61.7109375" style="194" customWidth="1"/>
    <col min="8177" max="8177" width="18.5703125" style="194" customWidth="1"/>
    <col min="8178" max="8217" width="16.85546875" style="194" customWidth="1"/>
    <col min="8218" max="8219" width="18.5703125" style="194" customWidth="1"/>
    <col min="8220" max="8220" width="21.7109375" style="194" customWidth="1"/>
    <col min="8221" max="8431" width="9.140625" style="194"/>
    <col min="8432" max="8432" width="61.7109375" style="194" customWidth="1"/>
    <col min="8433" max="8433" width="18.5703125" style="194" customWidth="1"/>
    <col min="8434" max="8473" width="16.85546875" style="194" customWidth="1"/>
    <col min="8474" max="8475" width="18.5703125" style="194" customWidth="1"/>
    <col min="8476" max="8476" width="21.7109375" style="194" customWidth="1"/>
    <col min="8477" max="8687" width="9.140625" style="194"/>
    <col min="8688" max="8688" width="61.7109375" style="194" customWidth="1"/>
    <col min="8689" max="8689" width="18.5703125" style="194" customWidth="1"/>
    <col min="8690" max="8729" width="16.85546875" style="194" customWidth="1"/>
    <col min="8730" max="8731" width="18.5703125" style="194" customWidth="1"/>
    <col min="8732" max="8732" width="21.7109375" style="194" customWidth="1"/>
    <col min="8733" max="8943" width="9.140625" style="194"/>
    <col min="8944" max="8944" width="61.7109375" style="194" customWidth="1"/>
    <col min="8945" max="8945" width="18.5703125" style="194" customWidth="1"/>
    <col min="8946" max="8985" width="16.85546875" style="194" customWidth="1"/>
    <col min="8986" max="8987" width="18.5703125" style="194" customWidth="1"/>
    <col min="8988" max="8988" width="21.7109375" style="194" customWidth="1"/>
    <col min="8989" max="9199" width="9.140625" style="194"/>
    <col min="9200" max="9200" width="61.7109375" style="194" customWidth="1"/>
    <col min="9201" max="9201" width="18.5703125" style="194" customWidth="1"/>
    <col min="9202" max="9241" width="16.85546875" style="194" customWidth="1"/>
    <col min="9242" max="9243" width="18.5703125" style="194" customWidth="1"/>
    <col min="9244" max="9244" width="21.7109375" style="194" customWidth="1"/>
    <col min="9245" max="9455" width="9.140625" style="194"/>
    <col min="9456" max="9456" width="61.7109375" style="194" customWidth="1"/>
    <col min="9457" max="9457" width="18.5703125" style="194" customWidth="1"/>
    <col min="9458" max="9497" width="16.85546875" style="194" customWidth="1"/>
    <col min="9498" max="9499" width="18.5703125" style="194" customWidth="1"/>
    <col min="9500" max="9500" width="21.7109375" style="194" customWidth="1"/>
    <col min="9501" max="9711" width="9.140625" style="194"/>
    <col min="9712" max="9712" width="61.7109375" style="194" customWidth="1"/>
    <col min="9713" max="9713" width="18.5703125" style="194" customWidth="1"/>
    <col min="9714" max="9753" width="16.85546875" style="194" customWidth="1"/>
    <col min="9754" max="9755" width="18.5703125" style="194" customWidth="1"/>
    <col min="9756" max="9756" width="21.7109375" style="194" customWidth="1"/>
    <col min="9757" max="9967" width="9.140625" style="194"/>
    <col min="9968" max="9968" width="61.7109375" style="194" customWidth="1"/>
    <col min="9969" max="9969" width="18.5703125" style="194" customWidth="1"/>
    <col min="9970" max="10009" width="16.85546875" style="194" customWidth="1"/>
    <col min="10010" max="10011" width="18.5703125" style="194" customWidth="1"/>
    <col min="10012" max="10012" width="21.7109375" style="194" customWidth="1"/>
    <col min="10013" max="10223" width="9.140625" style="194"/>
    <col min="10224" max="10224" width="61.7109375" style="194" customWidth="1"/>
    <col min="10225" max="10225" width="18.5703125" style="194" customWidth="1"/>
    <col min="10226" max="10265" width="16.85546875" style="194" customWidth="1"/>
    <col min="10266" max="10267" width="18.5703125" style="194" customWidth="1"/>
    <col min="10268" max="10268" width="21.7109375" style="194" customWidth="1"/>
    <col min="10269" max="10479" width="9.140625" style="194"/>
    <col min="10480" max="10480" width="61.7109375" style="194" customWidth="1"/>
    <col min="10481" max="10481" width="18.5703125" style="194" customWidth="1"/>
    <col min="10482" max="10521" width="16.85546875" style="194" customWidth="1"/>
    <col min="10522" max="10523" width="18.5703125" style="194" customWidth="1"/>
    <col min="10524" max="10524" width="21.7109375" style="194" customWidth="1"/>
    <col min="10525" max="10735" width="9.140625" style="194"/>
    <col min="10736" max="10736" width="61.7109375" style="194" customWidth="1"/>
    <col min="10737" max="10737" width="18.5703125" style="194" customWidth="1"/>
    <col min="10738" max="10777" width="16.85546875" style="194" customWidth="1"/>
    <col min="10778" max="10779" width="18.5703125" style="194" customWidth="1"/>
    <col min="10780" max="10780" width="21.7109375" style="194" customWidth="1"/>
    <col min="10781" max="10991" width="9.140625" style="194"/>
    <col min="10992" max="10992" width="61.7109375" style="194" customWidth="1"/>
    <col min="10993" max="10993" width="18.5703125" style="194" customWidth="1"/>
    <col min="10994" max="11033" width="16.85546875" style="194" customWidth="1"/>
    <col min="11034" max="11035" width="18.5703125" style="194" customWidth="1"/>
    <col min="11036" max="11036" width="21.7109375" style="194" customWidth="1"/>
    <col min="11037" max="11247" width="9.140625" style="194"/>
    <col min="11248" max="11248" width="61.7109375" style="194" customWidth="1"/>
    <col min="11249" max="11249" width="18.5703125" style="194" customWidth="1"/>
    <col min="11250" max="11289" width="16.85546875" style="194" customWidth="1"/>
    <col min="11290" max="11291" width="18.5703125" style="194" customWidth="1"/>
    <col min="11292" max="11292" width="21.7109375" style="194" customWidth="1"/>
    <col min="11293" max="11503" width="9.140625" style="194"/>
    <col min="11504" max="11504" width="61.7109375" style="194" customWidth="1"/>
    <col min="11505" max="11505" width="18.5703125" style="194" customWidth="1"/>
    <col min="11506" max="11545" width="16.85546875" style="194" customWidth="1"/>
    <col min="11546" max="11547" width="18.5703125" style="194" customWidth="1"/>
    <col min="11548" max="11548" width="21.7109375" style="194" customWidth="1"/>
    <col min="11549" max="11759" width="9.140625" style="194"/>
    <col min="11760" max="11760" width="61.7109375" style="194" customWidth="1"/>
    <col min="11761" max="11761" width="18.5703125" style="194" customWidth="1"/>
    <col min="11762" max="11801" width="16.85546875" style="194" customWidth="1"/>
    <col min="11802" max="11803" width="18.5703125" style="194" customWidth="1"/>
    <col min="11804" max="11804" width="21.7109375" style="194" customWidth="1"/>
    <col min="11805" max="12015" width="9.140625" style="194"/>
    <col min="12016" max="12016" width="61.7109375" style="194" customWidth="1"/>
    <col min="12017" max="12017" width="18.5703125" style="194" customWidth="1"/>
    <col min="12018" max="12057" width="16.85546875" style="194" customWidth="1"/>
    <col min="12058" max="12059" width="18.5703125" style="194" customWidth="1"/>
    <col min="12060" max="12060" width="21.7109375" style="194" customWidth="1"/>
    <col min="12061" max="12271" width="9.140625" style="194"/>
    <col min="12272" max="12272" width="61.7109375" style="194" customWidth="1"/>
    <col min="12273" max="12273" width="18.5703125" style="194" customWidth="1"/>
    <col min="12274" max="12313" width="16.85546875" style="194" customWidth="1"/>
    <col min="12314" max="12315" width="18.5703125" style="194" customWidth="1"/>
    <col min="12316" max="12316" width="21.7109375" style="194" customWidth="1"/>
    <col min="12317" max="12527" width="9.140625" style="194"/>
    <col min="12528" max="12528" width="61.7109375" style="194" customWidth="1"/>
    <col min="12529" max="12529" width="18.5703125" style="194" customWidth="1"/>
    <col min="12530" max="12569" width="16.85546875" style="194" customWidth="1"/>
    <col min="12570" max="12571" width="18.5703125" style="194" customWidth="1"/>
    <col min="12572" max="12572" width="21.7109375" style="194" customWidth="1"/>
    <col min="12573" max="12783" width="9.140625" style="194"/>
    <col min="12784" max="12784" width="61.7109375" style="194" customWidth="1"/>
    <col min="12785" max="12785" width="18.5703125" style="194" customWidth="1"/>
    <col min="12786" max="12825" width="16.85546875" style="194" customWidth="1"/>
    <col min="12826" max="12827" width="18.5703125" style="194" customWidth="1"/>
    <col min="12828" max="12828" width="21.7109375" style="194" customWidth="1"/>
    <col min="12829" max="13039" width="9.140625" style="194"/>
    <col min="13040" max="13040" width="61.7109375" style="194" customWidth="1"/>
    <col min="13041" max="13041" width="18.5703125" style="194" customWidth="1"/>
    <col min="13042" max="13081" width="16.85546875" style="194" customWidth="1"/>
    <col min="13082" max="13083" width="18.5703125" style="194" customWidth="1"/>
    <col min="13084" max="13084" width="21.7109375" style="194" customWidth="1"/>
    <col min="13085" max="13295" width="9.140625" style="194"/>
    <col min="13296" max="13296" width="61.7109375" style="194" customWidth="1"/>
    <col min="13297" max="13297" width="18.5703125" style="194" customWidth="1"/>
    <col min="13298" max="13337" width="16.85546875" style="194" customWidth="1"/>
    <col min="13338" max="13339" width="18.5703125" style="194" customWidth="1"/>
    <col min="13340" max="13340" width="21.7109375" style="194" customWidth="1"/>
    <col min="13341" max="13551" width="9.140625" style="194"/>
    <col min="13552" max="13552" width="61.7109375" style="194" customWidth="1"/>
    <col min="13553" max="13553" width="18.5703125" style="194" customWidth="1"/>
    <col min="13554" max="13593" width="16.85546875" style="194" customWidth="1"/>
    <col min="13594" max="13595" width="18.5703125" style="194" customWidth="1"/>
    <col min="13596" max="13596" width="21.7109375" style="194" customWidth="1"/>
    <col min="13597" max="13807" width="9.140625" style="194"/>
    <col min="13808" max="13808" width="61.7109375" style="194" customWidth="1"/>
    <col min="13809" max="13809" width="18.5703125" style="194" customWidth="1"/>
    <col min="13810" max="13849" width="16.85546875" style="194" customWidth="1"/>
    <col min="13850" max="13851" width="18.5703125" style="194" customWidth="1"/>
    <col min="13852" max="13852" width="21.7109375" style="194" customWidth="1"/>
    <col min="13853" max="14063" width="9.140625" style="194"/>
    <col min="14064" max="14064" width="61.7109375" style="194" customWidth="1"/>
    <col min="14065" max="14065" width="18.5703125" style="194" customWidth="1"/>
    <col min="14066" max="14105" width="16.85546875" style="194" customWidth="1"/>
    <col min="14106" max="14107" width="18.5703125" style="194" customWidth="1"/>
    <col min="14108" max="14108" width="21.7109375" style="194" customWidth="1"/>
    <col min="14109" max="14319" width="9.140625" style="194"/>
    <col min="14320" max="14320" width="61.7109375" style="194" customWidth="1"/>
    <col min="14321" max="14321" width="18.5703125" style="194" customWidth="1"/>
    <col min="14322" max="14361" width="16.85546875" style="194" customWidth="1"/>
    <col min="14362" max="14363" width="18.5703125" style="194" customWidth="1"/>
    <col min="14364" max="14364" width="21.7109375" style="194" customWidth="1"/>
    <col min="14365" max="14575" width="9.140625" style="194"/>
    <col min="14576" max="14576" width="61.7109375" style="194" customWidth="1"/>
    <col min="14577" max="14577" width="18.5703125" style="194" customWidth="1"/>
    <col min="14578" max="14617" width="16.85546875" style="194" customWidth="1"/>
    <col min="14618" max="14619" width="18.5703125" style="194" customWidth="1"/>
    <col min="14620" max="14620" width="21.7109375" style="194" customWidth="1"/>
    <col min="14621" max="14831" width="9.140625" style="194"/>
    <col min="14832" max="14832" width="61.7109375" style="194" customWidth="1"/>
    <col min="14833" max="14833" width="18.5703125" style="194" customWidth="1"/>
    <col min="14834" max="14873" width="16.85546875" style="194" customWidth="1"/>
    <col min="14874" max="14875" width="18.5703125" style="194" customWidth="1"/>
    <col min="14876" max="14876" width="21.7109375" style="194" customWidth="1"/>
    <col min="14877" max="15087" width="9.140625" style="194"/>
    <col min="15088" max="15088" width="61.7109375" style="194" customWidth="1"/>
    <col min="15089" max="15089" width="18.5703125" style="194" customWidth="1"/>
    <col min="15090" max="15129" width="16.85546875" style="194" customWidth="1"/>
    <col min="15130" max="15131" width="18.5703125" style="194" customWidth="1"/>
    <col min="15132" max="15132" width="21.7109375" style="194" customWidth="1"/>
    <col min="15133" max="15343" width="9.140625" style="194"/>
    <col min="15344" max="15344" width="61.7109375" style="194" customWidth="1"/>
    <col min="15345" max="15345" width="18.5703125" style="194" customWidth="1"/>
    <col min="15346" max="15385" width="16.85546875" style="194" customWidth="1"/>
    <col min="15386" max="15387" width="18.5703125" style="194" customWidth="1"/>
    <col min="15388" max="15388" width="21.7109375" style="194" customWidth="1"/>
    <col min="15389" max="15599" width="9.140625" style="194"/>
    <col min="15600" max="15600" width="61.7109375" style="194" customWidth="1"/>
    <col min="15601" max="15601" width="18.5703125" style="194" customWidth="1"/>
    <col min="15602" max="15641" width="16.85546875" style="194" customWidth="1"/>
    <col min="15642" max="15643" width="18.5703125" style="194" customWidth="1"/>
    <col min="15644" max="15644" width="21.7109375" style="194" customWidth="1"/>
    <col min="15645" max="15855" width="9.140625" style="194"/>
    <col min="15856" max="15856" width="61.7109375" style="194" customWidth="1"/>
    <col min="15857" max="15857" width="18.5703125" style="194" customWidth="1"/>
    <col min="15858" max="15897" width="16.85546875" style="194" customWidth="1"/>
    <col min="15898" max="15899" width="18.5703125" style="194" customWidth="1"/>
    <col min="15900" max="15900" width="21.7109375" style="194" customWidth="1"/>
    <col min="15901" max="16111" width="9.140625" style="194"/>
    <col min="16112" max="16112" width="61.7109375" style="194" customWidth="1"/>
    <col min="16113" max="16113" width="18.5703125" style="194" customWidth="1"/>
    <col min="16114" max="16153" width="16.85546875" style="194" customWidth="1"/>
    <col min="16154" max="16155" width="18.5703125" style="194" customWidth="1"/>
    <col min="16156" max="16156" width="21.7109375" style="194" customWidth="1"/>
    <col min="16157" max="16384" width="9.140625" style="194"/>
  </cols>
  <sheetData>
    <row r="1" spans="1:33" ht="18.75" x14ac:dyDescent="0.2">
      <c r="A1" s="187"/>
      <c r="B1" s="181"/>
      <c r="C1" s="181"/>
      <c r="D1" s="181"/>
      <c r="G1" s="181"/>
      <c r="H1" s="188" t="s">
        <v>66</v>
      </c>
      <c r="I1" s="185"/>
      <c r="J1" s="185"/>
      <c r="K1" s="188"/>
      <c r="L1" s="181"/>
      <c r="M1" s="181"/>
      <c r="N1" s="181"/>
      <c r="O1" s="181"/>
      <c r="P1" s="181"/>
      <c r="Q1" s="181"/>
      <c r="R1" s="181"/>
      <c r="S1" s="181"/>
      <c r="T1" s="181"/>
      <c r="U1" s="181"/>
      <c r="V1" s="181"/>
      <c r="W1" s="181"/>
      <c r="X1" s="181"/>
      <c r="Y1" s="181"/>
      <c r="Z1" s="181"/>
      <c r="AA1" s="181"/>
      <c r="AB1" s="181"/>
      <c r="AC1" s="181"/>
      <c r="AD1" s="181"/>
      <c r="AE1" s="181"/>
      <c r="AF1" s="181"/>
      <c r="AG1" s="181"/>
    </row>
    <row r="2" spans="1:33" ht="18.75" x14ac:dyDescent="0.3">
      <c r="A2" s="187"/>
      <c r="B2" s="181"/>
      <c r="C2" s="181"/>
      <c r="D2" s="181"/>
      <c r="E2" s="194"/>
      <c r="F2" s="194"/>
      <c r="G2" s="181"/>
      <c r="H2" s="184" t="s">
        <v>8</v>
      </c>
      <c r="I2" s="185"/>
      <c r="J2" s="185"/>
      <c r="K2" s="184"/>
      <c r="L2" s="181"/>
      <c r="M2" s="181"/>
      <c r="N2" s="181"/>
      <c r="O2" s="181"/>
      <c r="P2" s="181"/>
      <c r="Q2" s="181"/>
      <c r="R2" s="181"/>
      <c r="S2" s="181"/>
      <c r="T2" s="181"/>
      <c r="U2" s="181"/>
      <c r="V2" s="181"/>
      <c r="W2" s="181"/>
      <c r="X2" s="181"/>
      <c r="Y2" s="181"/>
      <c r="Z2" s="181"/>
      <c r="AA2" s="181"/>
      <c r="AB2" s="181"/>
      <c r="AC2" s="181"/>
      <c r="AD2" s="181"/>
      <c r="AE2" s="181"/>
      <c r="AF2" s="181"/>
      <c r="AG2" s="181"/>
    </row>
    <row r="3" spans="1:33" ht="18.75" x14ac:dyDescent="0.3">
      <c r="A3" s="186"/>
      <c r="B3" s="181"/>
      <c r="C3" s="181"/>
      <c r="D3" s="181"/>
      <c r="E3" s="194"/>
      <c r="F3" s="194"/>
      <c r="G3" s="181"/>
      <c r="H3" s="184" t="s">
        <v>320</v>
      </c>
      <c r="I3" s="185"/>
      <c r="J3" s="185"/>
      <c r="K3" s="184"/>
      <c r="L3" s="181"/>
      <c r="M3" s="181"/>
      <c r="N3" s="181"/>
      <c r="O3" s="181"/>
      <c r="P3" s="181"/>
      <c r="Q3" s="181"/>
      <c r="R3" s="181"/>
      <c r="S3" s="181"/>
      <c r="T3" s="181"/>
      <c r="U3" s="181"/>
      <c r="V3" s="181"/>
      <c r="W3" s="181"/>
      <c r="X3" s="181"/>
      <c r="Y3" s="181"/>
      <c r="Z3" s="181"/>
      <c r="AA3" s="181"/>
      <c r="AB3" s="181"/>
      <c r="AC3" s="181"/>
      <c r="AD3" s="181"/>
      <c r="AE3" s="181"/>
      <c r="AF3" s="181"/>
      <c r="AG3" s="181"/>
    </row>
    <row r="4" spans="1:33" ht="18.75" x14ac:dyDescent="0.3">
      <c r="A4" s="186"/>
      <c r="B4" s="181"/>
      <c r="C4" s="181"/>
      <c r="D4" s="181"/>
      <c r="E4" s="181"/>
      <c r="F4" s="181"/>
      <c r="G4" s="181"/>
      <c r="H4" s="181"/>
      <c r="I4" s="185"/>
      <c r="J4" s="185"/>
      <c r="K4" s="184"/>
      <c r="L4" s="181"/>
      <c r="M4" s="181"/>
      <c r="N4" s="181"/>
      <c r="O4" s="181"/>
      <c r="P4" s="181"/>
      <c r="Q4" s="181"/>
      <c r="R4" s="181"/>
      <c r="S4" s="181"/>
      <c r="T4" s="181"/>
      <c r="U4" s="181"/>
      <c r="V4" s="181"/>
      <c r="W4" s="181"/>
      <c r="X4" s="181"/>
      <c r="Y4" s="181"/>
      <c r="Z4" s="181"/>
      <c r="AA4" s="181"/>
      <c r="AB4" s="181"/>
      <c r="AC4" s="181"/>
      <c r="AD4" s="181"/>
      <c r="AE4" s="181"/>
      <c r="AF4" s="181"/>
      <c r="AG4" s="181"/>
    </row>
    <row r="5" spans="1:33" x14ac:dyDescent="0.2">
      <c r="A5" s="410" t="str">
        <f>'1. паспорт местоположение'!A5:C5</f>
        <v>Год раскрытия информации: 2025 год</v>
      </c>
      <c r="B5" s="410"/>
      <c r="C5" s="410"/>
      <c r="D5" s="410"/>
      <c r="E5" s="410"/>
      <c r="F5" s="410"/>
      <c r="G5" s="410"/>
      <c r="H5" s="410"/>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33" ht="18.75" x14ac:dyDescent="0.3">
      <c r="A6" s="186"/>
      <c r="B6" s="181"/>
      <c r="C6" s="181"/>
      <c r="D6" s="181"/>
      <c r="E6" s="181"/>
      <c r="F6" s="181"/>
      <c r="G6" s="181"/>
      <c r="H6" s="181"/>
      <c r="I6" s="185"/>
      <c r="J6" s="185"/>
      <c r="K6" s="184"/>
      <c r="L6" s="181"/>
      <c r="M6" s="181"/>
      <c r="N6" s="181"/>
      <c r="O6" s="181"/>
      <c r="P6" s="181"/>
      <c r="Q6" s="181"/>
      <c r="R6" s="181"/>
      <c r="S6" s="181"/>
      <c r="T6" s="181"/>
      <c r="U6" s="181"/>
      <c r="V6" s="181"/>
      <c r="W6" s="181"/>
      <c r="X6" s="181"/>
      <c r="Y6" s="181"/>
      <c r="Z6" s="181"/>
      <c r="AA6" s="181"/>
      <c r="AB6" s="181"/>
      <c r="AC6" s="181"/>
      <c r="AD6" s="181"/>
      <c r="AE6" s="181"/>
      <c r="AF6" s="181"/>
      <c r="AG6" s="181"/>
    </row>
    <row r="7" spans="1:33" ht="18.75" x14ac:dyDescent="0.2">
      <c r="A7" s="411" t="s">
        <v>7</v>
      </c>
      <c r="B7" s="411"/>
      <c r="C7" s="411"/>
      <c r="D7" s="411"/>
      <c r="E7" s="411"/>
      <c r="F7" s="411"/>
      <c r="G7" s="411"/>
      <c r="H7" s="411"/>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row>
    <row r="8" spans="1:33" ht="18.75" x14ac:dyDescent="0.2">
      <c r="A8" s="183"/>
      <c r="B8" s="183"/>
      <c r="C8" s="183"/>
      <c r="D8" s="183"/>
      <c r="E8" s="183"/>
      <c r="F8" s="183"/>
      <c r="G8" s="183"/>
      <c r="H8" s="183"/>
      <c r="I8" s="183"/>
      <c r="J8" s="183"/>
      <c r="K8" s="183"/>
      <c r="L8" s="182"/>
      <c r="M8" s="182"/>
      <c r="N8" s="182"/>
      <c r="O8" s="182"/>
      <c r="P8" s="182"/>
      <c r="Q8" s="182"/>
      <c r="R8" s="182"/>
      <c r="S8" s="182"/>
      <c r="T8" s="182"/>
      <c r="U8" s="182"/>
      <c r="V8" s="182"/>
      <c r="W8" s="182"/>
      <c r="X8" s="182"/>
      <c r="Y8" s="182"/>
      <c r="Z8" s="181"/>
      <c r="AA8" s="181"/>
      <c r="AB8" s="181"/>
      <c r="AC8" s="181"/>
      <c r="AD8" s="181"/>
      <c r="AE8" s="181"/>
      <c r="AF8" s="181"/>
      <c r="AG8" s="181"/>
    </row>
    <row r="9" spans="1:33" ht="18.75" x14ac:dyDescent="0.2">
      <c r="A9" s="409" t="str">
        <f>'1. паспорт местоположение'!A9:C9</f>
        <v>Акционерное общество "Россети Янтарь" ДЗО  ПАО "Россети"</v>
      </c>
      <c r="B9" s="409"/>
      <c r="C9" s="409"/>
      <c r="D9" s="409"/>
      <c r="E9" s="409"/>
      <c r="F9" s="409"/>
      <c r="G9" s="409"/>
      <c r="H9" s="409"/>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row>
    <row r="10" spans="1:33" x14ac:dyDescent="0.2">
      <c r="A10" s="408" t="s">
        <v>6</v>
      </c>
      <c r="B10" s="408"/>
      <c r="C10" s="408"/>
      <c r="D10" s="408"/>
      <c r="E10" s="408"/>
      <c r="F10" s="408"/>
      <c r="G10" s="408"/>
      <c r="H10" s="408"/>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row>
    <row r="11" spans="1:33" ht="18.75" x14ac:dyDescent="0.2">
      <c r="A11" s="183"/>
      <c r="B11" s="183"/>
      <c r="C11" s="183"/>
      <c r="D11" s="183"/>
      <c r="E11" s="183"/>
      <c r="F11" s="183"/>
      <c r="G11" s="183"/>
      <c r="H11" s="183"/>
      <c r="I11" s="183"/>
      <c r="J11" s="183"/>
      <c r="K11" s="183"/>
      <c r="L11" s="182"/>
      <c r="M11" s="182"/>
      <c r="N11" s="182"/>
      <c r="O11" s="182"/>
      <c r="P11" s="182"/>
      <c r="Q11" s="182"/>
      <c r="R11" s="182"/>
      <c r="S11" s="182"/>
      <c r="T11" s="182"/>
      <c r="U11" s="182"/>
      <c r="V11" s="182"/>
      <c r="W11" s="182"/>
      <c r="X11" s="182"/>
      <c r="Y11" s="182"/>
      <c r="Z11" s="181"/>
      <c r="AA11" s="181"/>
      <c r="AB11" s="181"/>
      <c r="AC11" s="181"/>
      <c r="AD11" s="181"/>
      <c r="AE11" s="181"/>
      <c r="AF11" s="181"/>
      <c r="AG11" s="181"/>
    </row>
    <row r="12" spans="1:33" ht="18.75" x14ac:dyDescent="0.2">
      <c r="A12" s="409" t="str">
        <f>'1. паспорт местоположение'!A12:C12</f>
        <v>N_181-23</v>
      </c>
      <c r="B12" s="409"/>
      <c r="C12" s="409"/>
      <c r="D12" s="409"/>
      <c r="E12" s="409"/>
      <c r="F12" s="409"/>
      <c r="G12" s="409"/>
      <c r="H12" s="409"/>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row>
    <row r="13" spans="1:33" x14ac:dyDescent="0.2">
      <c r="A13" s="408" t="s">
        <v>5</v>
      </c>
      <c r="B13" s="408"/>
      <c r="C13" s="408"/>
      <c r="D13" s="408"/>
      <c r="E13" s="408"/>
      <c r="F13" s="408"/>
      <c r="G13" s="408"/>
      <c r="H13" s="408"/>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row>
    <row r="14" spans="1:33"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79"/>
      <c r="AA14" s="179"/>
      <c r="AB14" s="179"/>
      <c r="AC14" s="179"/>
      <c r="AD14" s="179"/>
      <c r="AE14" s="179"/>
      <c r="AF14" s="179"/>
      <c r="AG14" s="179"/>
    </row>
    <row r="15" spans="1:33" ht="63.75" customHeight="1" x14ac:dyDescent="0.2">
      <c r="A15" s="407" t="str">
        <f>'1. паспорт местоположение'!A15:C15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7"/>
      <c r="C15" s="407"/>
      <c r="D15" s="407"/>
      <c r="E15" s="407"/>
      <c r="F15" s="407"/>
      <c r="G15" s="407"/>
      <c r="H15" s="407"/>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row>
    <row r="16" spans="1:33" x14ac:dyDescent="0.2">
      <c r="A16" s="408" t="s">
        <v>4</v>
      </c>
      <c r="B16" s="408"/>
      <c r="C16" s="408"/>
      <c r="D16" s="408"/>
      <c r="E16" s="408"/>
      <c r="F16" s="408"/>
      <c r="G16" s="408"/>
      <c r="H16" s="408"/>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row>
    <row r="17" spans="1:33"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174"/>
      <c r="X17" s="174"/>
      <c r="Y17" s="174"/>
      <c r="Z17" s="174"/>
      <c r="AA17" s="174"/>
      <c r="AB17" s="174"/>
      <c r="AC17" s="174"/>
      <c r="AD17" s="174"/>
      <c r="AE17" s="174"/>
      <c r="AF17" s="174"/>
      <c r="AG17" s="174"/>
    </row>
    <row r="18" spans="1:33" ht="18.75" x14ac:dyDescent="0.2">
      <c r="A18" s="409" t="s">
        <v>447</v>
      </c>
      <c r="B18" s="409"/>
      <c r="C18" s="409"/>
      <c r="D18" s="409"/>
      <c r="E18" s="409"/>
      <c r="F18" s="409"/>
      <c r="G18" s="409"/>
      <c r="H18" s="409"/>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row>
    <row r="19" spans="1:33" x14ac:dyDescent="0.2">
      <c r="A19" s="197"/>
      <c r="Q19" s="198"/>
    </row>
    <row r="20" spans="1:33" x14ac:dyDescent="0.2">
      <c r="A20" s="197"/>
      <c r="Q20" s="198"/>
    </row>
    <row r="21" spans="1:33" x14ac:dyDescent="0.2">
      <c r="A21" s="197"/>
      <c r="Q21" s="198"/>
    </row>
    <row r="22" spans="1:33" x14ac:dyDescent="0.2">
      <c r="A22" s="197"/>
      <c r="Q22" s="198"/>
    </row>
    <row r="23" spans="1:33" x14ac:dyDescent="0.2">
      <c r="D23" s="200"/>
      <c r="Q23" s="198"/>
    </row>
    <row r="24" spans="1:33" ht="16.5" thickBot="1" x14ac:dyDescent="0.25">
      <c r="A24" s="201" t="s">
        <v>319</v>
      </c>
      <c r="B24" s="202" t="s">
        <v>1</v>
      </c>
      <c r="D24" s="203"/>
      <c r="E24" s="204"/>
      <c r="F24" s="204"/>
      <c r="G24" s="204"/>
      <c r="H24" s="204"/>
    </row>
    <row r="25" spans="1:33" x14ac:dyDescent="0.2">
      <c r="A25" s="205" t="s">
        <v>483</v>
      </c>
      <c r="B25" s="206">
        <f>'6.2. Паспорт фин осв ввод'!C30*1000000</f>
        <v>35139295.32</v>
      </c>
    </row>
    <row r="26" spans="1:33" x14ac:dyDescent="0.2">
      <c r="A26" s="207" t="s">
        <v>317</v>
      </c>
      <c r="B26" s="208">
        <v>0</v>
      </c>
    </row>
    <row r="27" spans="1:33" x14ac:dyDescent="0.2">
      <c r="A27" s="207" t="s">
        <v>315</v>
      </c>
      <c r="B27" s="208">
        <v>30</v>
      </c>
      <c r="D27" s="200" t="s">
        <v>318</v>
      </c>
    </row>
    <row r="28" spans="1:33" ht="16.149999999999999" customHeight="1" thickBot="1" x14ac:dyDescent="0.25">
      <c r="A28" s="209" t="s">
        <v>313</v>
      </c>
      <c r="B28" s="210">
        <v>1</v>
      </c>
      <c r="D28" s="396" t="s">
        <v>316</v>
      </c>
      <c r="E28" s="397"/>
      <c r="F28" s="398"/>
      <c r="G28" s="400" t="str">
        <f>IF(SUM(B89:M89)=0,"не окупается",SUM(B89:M89))</f>
        <v>не окупается</v>
      </c>
      <c r="H28" s="401"/>
    </row>
    <row r="29" spans="1:33" ht="15.6" customHeight="1" x14ac:dyDescent="0.2">
      <c r="A29" s="205" t="s">
        <v>311</v>
      </c>
      <c r="B29" s="206">
        <f>B25*0.01</f>
        <v>351392.95319999999</v>
      </c>
      <c r="D29" s="396" t="s">
        <v>314</v>
      </c>
      <c r="E29" s="397"/>
      <c r="F29" s="398"/>
      <c r="G29" s="400" t="str">
        <f>IF(SUM(B90:M90)=0,"не окупается",SUM(B90:M90))</f>
        <v>не окупается</v>
      </c>
      <c r="H29" s="401"/>
    </row>
    <row r="30" spans="1:33" ht="27.6" customHeight="1" x14ac:dyDescent="0.2">
      <c r="A30" s="207" t="s">
        <v>484</v>
      </c>
      <c r="B30" s="208">
        <v>1</v>
      </c>
      <c r="D30" s="396" t="s">
        <v>312</v>
      </c>
      <c r="E30" s="397"/>
      <c r="F30" s="398"/>
      <c r="G30" s="402">
        <f>M87</f>
        <v>-31084882.74425821</v>
      </c>
      <c r="H30" s="403"/>
    </row>
    <row r="31" spans="1:33" x14ac:dyDescent="0.2">
      <c r="A31" s="207" t="s">
        <v>310</v>
      </c>
      <c r="B31" s="208">
        <v>1</v>
      </c>
      <c r="D31" s="404"/>
      <c r="E31" s="405"/>
      <c r="F31" s="406"/>
      <c r="G31" s="404"/>
      <c r="H31" s="406"/>
    </row>
    <row r="32" spans="1:33" x14ac:dyDescent="0.2">
      <c r="A32" s="207" t="s">
        <v>288</v>
      </c>
      <c r="B32" s="208"/>
    </row>
    <row r="33" spans="1:33" x14ac:dyDescent="0.2">
      <c r="A33" s="207" t="s">
        <v>309</v>
      </c>
      <c r="B33" s="208"/>
    </row>
    <row r="34" spans="1:33" x14ac:dyDescent="0.2">
      <c r="A34" s="207" t="s">
        <v>308</v>
      </c>
      <c r="B34" s="208"/>
    </row>
    <row r="35" spans="1:33" x14ac:dyDescent="0.2">
      <c r="A35" s="211"/>
      <c r="B35" s="208"/>
    </row>
    <row r="36" spans="1:33" ht="16.5" thickBot="1" x14ac:dyDescent="0.25">
      <c r="A36" s="209" t="s">
        <v>280</v>
      </c>
      <c r="B36" s="212">
        <v>0.2</v>
      </c>
    </row>
    <row r="37" spans="1:33" x14ac:dyDescent="0.2">
      <c r="A37" s="205" t="s">
        <v>485</v>
      </c>
      <c r="B37" s="206">
        <v>0</v>
      </c>
    </row>
    <row r="38" spans="1:33" x14ac:dyDescent="0.2">
      <c r="A38" s="207" t="s">
        <v>307</v>
      </c>
      <c r="B38" s="208"/>
    </row>
    <row r="39" spans="1:33" ht="16.5" thickBot="1" x14ac:dyDescent="0.25">
      <c r="A39" s="213" t="s">
        <v>306</v>
      </c>
      <c r="B39" s="214"/>
    </row>
    <row r="40" spans="1:33" x14ac:dyDescent="0.2">
      <c r="A40" s="215" t="s">
        <v>486</v>
      </c>
      <c r="B40" s="216">
        <v>1</v>
      </c>
    </row>
    <row r="41" spans="1:33" x14ac:dyDescent="0.2">
      <c r="A41" s="217" t="s">
        <v>305</v>
      </c>
      <c r="B41" s="218"/>
    </row>
    <row r="42" spans="1:33" x14ac:dyDescent="0.2">
      <c r="A42" s="217" t="s">
        <v>304</v>
      </c>
      <c r="B42" s="219"/>
    </row>
    <row r="43" spans="1:33" x14ac:dyDescent="0.2">
      <c r="A43" s="217" t="s">
        <v>303</v>
      </c>
      <c r="B43" s="219">
        <v>0</v>
      </c>
    </row>
    <row r="44" spans="1:33" x14ac:dyDescent="0.2">
      <c r="A44" s="217" t="s">
        <v>302</v>
      </c>
      <c r="B44" s="219">
        <v>0.1197</v>
      </c>
    </row>
    <row r="45" spans="1:33" x14ac:dyDescent="0.2">
      <c r="A45" s="217" t="s">
        <v>301</v>
      </c>
      <c r="B45" s="219">
        <f>1-B43</f>
        <v>1</v>
      </c>
    </row>
    <row r="46" spans="1:33" ht="16.5" thickBot="1" x14ac:dyDescent="0.25">
      <c r="A46" s="220" t="s">
        <v>300</v>
      </c>
      <c r="B46" s="221">
        <f>B45*B44+B43*B42*(1-B36)</f>
        <v>0.1197</v>
      </c>
      <c r="C46" s="222"/>
    </row>
    <row r="47" spans="1:33" s="225" customFormat="1" x14ac:dyDescent="0.2">
      <c r="A47" s="223" t="s">
        <v>299</v>
      </c>
      <c r="B47" s="224">
        <f>B58</f>
        <v>1</v>
      </c>
      <c r="C47" s="224">
        <f t="shared" ref="C47:AG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row>
    <row r="48" spans="1:33" s="225" customFormat="1" x14ac:dyDescent="0.2">
      <c r="A48" s="226" t="s">
        <v>298</v>
      </c>
      <c r="B48" s="227">
        <f>D101</f>
        <v>7.8163170639641913E-2</v>
      </c>
      <c r="C48" s="227">
        <f t="shared" ref="C48:AG48" si="1">E101</f>
        <v>5.2628968689616612E-2</v>
      </c>
      <c r="D48" s="227">
        <f t="shared" si="1"/>
        <v>4.4208979893394937E-2</v>
      </c>
      <c r="E48" s="227">
        <f t="shared" si="1"/>
        <v>4.4208979893394937E-2</v>
      </c>
      <c r="F48" s="227">
        <f t="shared" si="1"/>
        <v>4.4208979893394937E-2</v>
      </c>
      <c r="G48" s="227">
        <f t="shared" si="1"/>
        <v>4.4208979893394937E-2</v>
      </c>
      <c r="H48" s="227">
        <f t="shared" si="1"/>
        <v>4.4208979893394937E-2</v>
      </c>
      <c r="I48" s="227">
        <f t="shared" si="1"/>
        <v>4.4208979893394937E-2</v>
      </c>
      <c r="J48" s="227">
        <f t="shared" si="1"/>
        <v>4.4208979893394937E-2</v>
      </c>
      <c r="K48" s="227">
        <f t="shared" si="1"/>
        <v>4.4208979893394937E-2</v>
      </c>
      <c r="L48" s="227">
        <f t="shared" si="1"/>
        <v>4.4208979893394937E-2</v>
      </c>
      <c r="M48" s="227">
        <f t="shared" si="1"/>
        <v>4.4208979893394937E-2</v>
      </c>
      <c r="N48" s="227">
        <f t="shared" si="1"/>
        <v>4.4208979893394937E-2</v>
      </c>
      <c r="O48" s="227">
        <f t="shared" si="1"/>
        <v>4.4208979893394937E-2</v>
      </c>
      <c r="P48" s="227">
        <f t="shared" si="1"/>
        <v>4.4208979893394937E-2</v>
      </c>
      <c r="Q48" s="227">
        <f t="shared" si="1"/>
        <v>4.4208979893394937E-2</v>
      </c>
      <c r="R48" s="227">
        <f t="shared" si="1"/>
        <v>4.4208979893394937E-2</v>
      </c>
      <c r="S48" s="227">
        <f t="shared" si="1"/>
        <v>4.4208979893394937E-2</v>
      </c>
      <c r="T48" s="227">
        <f t="shared" si="1"/>
        <v>4.4208979893394937E-2</v>
      </c>
      <c r="U48" s="227">
        <f t="shared" si="1"/>
        <v>4.4208979893394937E-2</v>
      </c>
      <c r="V48" s="227">
        <f t="shared" si="1"/>
        <v>4.4208979893394937E-2</v>
      </c>
      <c r="W48" s="227">
        <f t="shared" si="1"/>
        <v>4.4208979893394937E-2</v>
      </c>
      <c r="X48" s="227">
        <f t="shared" si="1"/>
        <v>4.4208979893394937E-2</v>
      </c>
      <c r="Y48" s="227">
        <f t="shared" si="1"/>
        <v>4.4208979893394937E-2</v>
      </c>
      <c r="Z48" s="227">
        <f t="shared" si="1"/>
        <v>4.4208979893394937E-2</v>
      </c>
      <c r="AA48" s="227">
        <f t="shared" si="1"/>
        <v>4.4208979893394937E-2</v>
      </c>
      <c r="AB48" s="227">
        <f t="shared" si="1"/>
        <v>4.4208979893394937E-2</v>
      </c>
      <c r="AC48" s="227">
        <f t="shared" si="1"/>
        <v>4.4208979893394937E-2</v>
      </c>
      <c r="AD48" s="227">
        <f t="shared" si="1"/>
        <v>4.4208979893394937E-2</v>
      </c>
      <c r="AE48" s="227">
        <f t="shared" si="1"/>
        <v>4.4208979893394937E-2</v>
      </c>
      <c r="AF48" s="227">
        <f t="shared" si="1"/>
        <v>4.4208979893394937E-2</v>
      </c>
      <c r="AG48" s="227">
        <f t="shared" si="1"/>
        <v>4.4208979893394937E-2</v>
      </c>
    </row>
    <row r="49" spans="1:33" s="225" customFormat="1" x14ac:dyDescent="0.2">
      <c r="A49" s="226" t="s">
        <v>297</v>
      </c>
      <c r="B49" s="227">
        <f>D102</f>
        <v>7.8163170639641913E-2</v>
      </c>
      <c r="C49" s="227">
        <f t="shared" ref="C49:AG49" si="2">E102</f>
        <v>0.13490578638953354</v>
      </c>
      <c r="D49" s="227">
        <f t="shared" si="2"/>
        <v>0.18507881348092603</v>
      </c>
      <c r="E49" s="227">
        <f t="shared" si="2"/>
        <v>0.23746993891819246</v>
      </c>
      <c r="F49" s="227">
        <f t="shared" si="2"/>
        <v>0.29217722256650736</v>
      </c>
      <c r="G49" s="227">
        <f t="shared" si="2"/>
        <v>0.34930305941765294</v>
      </c>
      <c r="H49" s="227">
        <f t="shared" si="2"/>
        <v>0.40895437124154421</v>
      </c>
      <c r="I49" s="227">
        <f t="shared" si="2"/>
        <v>0.47124280671047258</v>
      </c>
      <c r="J49" s="227">
        <f t="shared" si="2"/>
        <v>0.53628495037063773</v>
      </c>
      <c r="K49" s="227">
        <f t="shared" si="2"/>
        <v>0.60420254085209835</v>
      </c>
      <c r="L49" s="227">
        <f t="shared" si="2"/>
        <v>0.67512269872556185</v>
      </c>
      <c r="M49" s="227">
        <f t="shared" si="2"/>
        <v>0.74917816443248952</v>
      </c>
      <c r="N49" s="227">
        <f t="shared" si="2"/>
        <v>0.82650754673385074</v>
      </c>
      <c r="O49" s="227">
        <f t="shared" si="2"/>
        <v>0.90725558214254165</v>
      </c>
      <c r="P49" s="227">
        <f t="shared" si="2"/>
        <v>0.99157340582504649</v>
      </c>
      <c r="Q49" s="227">
        <f t="shared" si="2"/>
        <v>1.079618834479386</v>
      </c>
      <c r="R49" s="227">
        <f t="shared" si="2"/>
        <v>1.1715566617188107</v>
      </c>
      <c r="S49" s="227">
        <f t="shared" si="2"/>
        <v>1.2675589665141054</v>
      </c>
      <c r="T49" s="227">
        <f t="shared" si="2"/>
        <v>1.3678054352718148</v>
      </c>
      <c r="U49" s="227">
        <f t="shared" si="2"/>
        <v>1.4724836981512177</v>
      </c>
      <c r="V49" s="227">
        <f t="shared" si="2"/>
        <v>1.5817896802495315</v>
      </c>
      <c r="W49" s="227">
        <f t="shared" si="2"/>
        <v>1.6959279683126574</v>
      </c>
      <c r="X49" s="227">
        <f t="shared" si="2"/>
        <v>1.8151121936578325</v>
      </c>
      <c r="Y49" s="227">
        <f t="shared" si="2"/>
        <v>1.9395654320249025</v>
      </c>
      <c r="Z49" s="227">
        <f t="shared" si="2"/>
        <v>2.0695206211046102</v>
      </c>
      <c r="AA49" s="227">
        <f t="shared" si="2"/>
        <v>2.2052209965253851</v>
      </c>
      <c r="AB49" s="227">
        <f t="shared" si="2"/>
        <v>2.3469205471146628</v>
      </c>
      <c r="AC49" s="227">
        <f t="shared" si="2"/>
        <v>2.4948844902868452</v>
      </c>
      <c r="AD49" s="227">
        <f t="shared" si="2"/>
        <v>2.6493897684476742</v>
      </c>
      <c r="AE49" s="227">
        <f t="shared" si="2"/>
        <v>2.8107255673441385</v>
      </c>
      <c r="AF49" s="227">
        <f t="shared" si="2"/>
        <v>2.9791938573301016</v>
      </c>
      <c r="AG49" s="227">
        <f t="shared" si="2"/>
        <v>3.1551099585607281</v>
      </c>
    </row>
    <row r="50" spans="1:33" s="225" customFormat="1" ht="16.5" thickBot="1" x14ac:dyDescent="0.25">
      <c r="A50" s="228" t="s">
        <v>487</v>
      </c>
      <c r="B50" s="229">
        <v>0</v>
      </c>
      <c r="C50" s="229">
        <v>0</v>
      </c>
      <c r="D50" s="229">
        <v>0</v>
      </c>
      <c r="E50" s="229">
        <v>0</v>
      </c>
      <c r="F50" s="229">
        <v>0</v>
      </c>
      <c r="G50" s="229">
        <v>0</v>
      </c>
      <c r="H50" s="229">
        <v>0</v>
      </c>
      <c r="I50" s="229">
        <v>0</v>
      </c>
      <c r="J50" s="229">
        <v>0</v>
      </c>
      <c r="K50" s="229">
        <v>0</v>
      </c>
      <c r="L50" s="229">
        <v>0</v>
      </c>
      <c r="M50" s="229">
        <v>0</v>
      </c>
      <c r="N50" s="229">
        <v>0</v>
      </c>
      <c r="O50" s="229">
        <v>0</v>
      </c>
      <c r="P50" s="229">
        <v>0</v>
      </c>
      <c r="Q50" s="229">
        <v>0</v>
      </c>
      <c r="R50" s="229">
        <v>0</v>
      </c>
      <c r="S50" s="229">
        <v>0</v>
      </c>
      <c r="T50" s="229">
        <v>0</v>
      </c>
      <c r="U50" s="229">
        <v>0</v>
      </c>
      <c r="V50" s="229">
        <v>0</v>
      </c>
      <c r="W50" s="229">
        <v>0</v>
      </c>
      <c r="X50" s="229">
        <v>0</v>
      </c>
      <c r="Y50" s="229">
        <v>0</v>
      </c>
      <c r="Z50" s="229">
        <v>0</v>
      </c>
      <c r="AA50" s="229">
        <v>0</v>
      </c>
      <c r="AB50" s="229">
        <v>0</v>
      </c>
      <c r="AC50" s="229">
        <v>0</v>
      </c>
      <c r="AD50" s="229">
        <v>0</v>
      </c>
      <c r="AE50" s="229">
        <v>0</v>
      </c>
      <c r="AF50" s="229">
        <v>0</v>
      </c>
      <c r="AG50" s="229">
        <v>0</v>
      </c>
    </row>
    <row r="51" spans="1:33" ht="16.5" thickBot="1" x14ac:dyDescent="0.25"/>
    <row r="52" spans="1:33" x14ac:dyDescent="0.2">
      <c r="A52" s="230" t="s">
        <v>296</v>
      </c>
      <c r="B52" s="231">
        <f>B58</f>
        <v>1</v>
      </c>
      <c r="C52" s="231">
        <f t="shared" ref="C52:AG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row>
    <row r="53" spans="1:33" x14ac:dyDescent="0.2">
      <c r="A53" s="232" t="s">
        <v>295</v>
      </c>
      <c r="B53" s="233">
        <v>0</v>
      </c>
      <c r="C53" s="233">
        <f t="shared" ref="C53:AG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row>
    <row r="54" spans="1:33" x14ac:dyDescent="0.2">
      <c r="A54" s="232" t="s">
        <v>294</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row>
    <row r="55" spans="1:33" x14ac:dyDescent="0.2">
      <c r="A55" s="232" t="s">
        <v>293</v>
      </c>
      <c r="B55" s="233">
        <f>$B$54/$B$40</f>
        <v>0</v>
      </c>
      <c r="C55" s="233">
        <f t="shared" ref="C55:AG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row>
    <row r="56" spans="1:33" ht="16.5" thickBot="1" x14ac:dyDescent="0.25">
      <c r="A56" s="234" t="s">
        <v>292</v>
      </c>
      <c r="B56" s="235">
        <f t="shared" ref="B56:AG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row>
    <row r="57" spans="1:33"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row>
    <row r="58" spans="1:33" x14ac:dyDescent="0.2">
      <c r="A58" s="230" t="s">
        <v>488</v>
      </c>
      <c r="B58" s="231">
        <v>1</v>
      </c>
      <c r="C58" s="231">
        <f>B58+1</f>
        <v>2</v>
      </c>
      <c r="D58" s="231">
        <f t="shared" ref="D58:AG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row>
    <row r="59" spans="1:33" ht="14.25" x14ac:dyDescent="0.2">
      <c r="A59" s="239" t="s">
        <v>291</v>
      </c>
      <c r="B59" s="240">
        <f t="shared" ref="B59:AG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row>
    <row r="60" spans="1:33" x14ac:dyDescent="0.2">
      <c r="A60" s="232" t="s">
        <v>290</v>
      </c>
      <c r="B60" s="233">
        <f t="shared" ref="B60:Z60" si="9">SUM(B61:B65)</f>
        <v>0</v>
      </c>
      <c r="C60" s="233">
        <f t="shared" si="9"/>
        <v>0</v>
      </c>
      <c r="D60" s="233">
        <f>SUM(D61:D65)</f>
        <v>0</v>
      </c>
      <c r="E60" s="233">
        <f t="shared" si="9"/>
        <v>-434838.21633268724</v>
      </c>
      <c r="F60" s="233">
        <f t="shared" si="9"/>
        <v>-454061.97029541869</v>
      </c>
      <c r="G60" s="233">
        <f t="shared" si="9"/>
        <v>-474135.5868105641</v>
      </c>
      <c r="H60" s="233">
        <f t="shared" si="9"/>
        <v>-495096.63743461535</v>
      </c>
      <c r="I60" s="233">
        <f t="shared" si="9"/>
        <v>-516984.35472424974</v>
      </c>
      <c r="J60" s="233">
        <f t="shared" si="9"/>
        <v>-539839.70566745382</v>
      </c>
      <c r="K60" s="233">
        <f t="shared" si="9"/>
        <v>-563705.46836096246</v>
      </c>
      <c r="L60" s="233">
        <f t="shared" si="9"/>
        <v>-588626.31207752903</v>
      </c>
      <c r="M60" s="233">
        <f t="shared" si="9"/>
        <v>-614648.88087288768</v>
      </c>
      <c r="N60" s="233">
        <f t="shared" si="9"/>
        <v>-641821.88088889478</v>
      </c>
      <c r="O60" s="233">
        <f t="shared" si="9"/>
        <v>-670196.17151625291</v>
      </c>
      <c r="P60" s="233">
        <f t="shared" si="9"/>
        <v>-699824.8605874452</v>
      </c>
      <c r="Q60" s="233">
        <f t="shared" si="9"/>
        <v>-730763.40377805335</v>
      </c>
      <c r="R60" s="233">
        <f t="shared" si="9"/>
        <v>-763069.70840250619</v>
      </c>
      <c r="S60" s="233">
        <f t="shared" si="9"/>
        <v>-796804.24179853138</v>
      </c>
      <c r="T60" s="233">
        <f t="shared" si="9"/>
        <v>-832030.14450317435</v>
      </c>
      <c r="U60" s="233">
        <f t="shared" si="9"/>
        <v>-868813.34843221377</v>
      </c>
      <c r="V60" s="233">
        <f t="shared" si="9"/>
        <v>-907222.70028416649</v>
      </c>
      <c r="W60" s="233">
        <f t="shared" si="9"/>
        <v>-947330.09039986064</v>
      </c>
      <c r="X60" s="233">
        <f t="shared" si="9"/>
        <v>-989210.58731875604</v>
      </c>
      <c r="Y60" s="233">
        <f t="shared" si="9"/>
        <v>-1032942.5782838643</v>
      </c>
      <c r="Z60" s="233">
        <f t="shared" si="9"/>
        <v>-1078607.9159582471</v>
      </c>
      <c r="AA60" s="233">
        <f t="shared" ref="AA60:AG60" si="10">SUM(AA61:AA65)</f>
        <v>-1126292.0716277019</v>
      </c>
      <c r="AB60" s="233">
        <f t="shared" si="10"/>
        <v>-1176084.295176381</v>
      </c>
      <c r="AC60" s="233">
        <f t="shared" si="10"/>
        <v>-1228077.7821347711</v>
      </c>
      <c r="AD60" s="233">
        <f t="shared" si="10"/>
        <v>-1282369.8481126924</v>
      </c>
      <c r="AE60" s="233">
        <f t="shared" si="10"/>
        <v>-1339062.1109438022</v>
      </c>
      <c r="AF60" s="233">
        <f t="shared" si="10"/>
        <v>-1398260.6808825238</v>
      </c>
      <c r="AG60" s="233">
        <f t="shared" si="10"/>
        <v>-1460076.3592093838</v>
      </c>
    </row>
    <row r="61" spans="1:33" x14ac:dyDescent="0.2">
      <c r="A61" s="241" t="s">
        <v>289</v>
      </c>
      <c r="B61" s="233"/>
      <c r="C61" s="233"/>
      <c r="D61" s="233"/>
      <c r="E61" s="233">
        <f t="shared" ref="E61:AG61" si="11">-IF(E$47&lt;=$B$30,0,$B$29*(1+E$49)*$B$28)</f>
        <v>-434838.21633268724</v>
      </c>
      <c r="F61" s="233">
        <f t="shared" si="11"/>
        <v>-454061.97029541869</v>
      </c>
      <c r="G61" s="233">
        <f t="shared" si="11"/>
        <v>-474135.5868105641</v>
      </c>
      <c r="H61" s="233">
        <f t="shared" si="11"/>
        <v>-495096.63743461535</v>
      </c>
      <c r="I61" s="233">
        <f t="shared" si="11"/>
        <v>-516984.35472424974</v>
      </c>
      <c r="J61" s="233">
        <f t="shared" si="11"/>
        <v>-539839.70566745382</v>
      </c>
      <c r="K61" s="233">
        <f t="shared" si="11"/>
        <v>-563705.46836096246</v>
      </c>
      <c r="L61" s="233">
        <f t="shared" si="11"/>
        <v>-588626.31207752903</v>
      </c>
      <c r="M61" s="233">
        <f t="shared" si="11"/>
        <v>-614648.88087288768</v>
      </c>
      <c r="N61" s="233">
        <f t="shared" si="11"/>
        <v>-641821.88088889478</v>
      </c>
      <c r="O61" s="233">
        <f t="shared" si="11"/>
        <v>-670196.17151625291</v>
      </c>
      <c r="P61" s="233">
        <f t="shared" si="11"/>
        <v>-699824.8605874452</v>
      </c>
      <c r="Q61" s="233">
        <f t="shared" si="11"/>
        <v>-730763.40377805335</v>
      </c>
      <c r="R61" s="233">
        <f t="shared" si="11"/>
        <v>-763069.70840250619</v>
      </c>
      <c r="S61" s="233">
        <f t="shared" si="11"/>
        <v>-796804.24179853138</v>
      </c>
      <c r="T61" s="233">
        <f t="shared" si="11"/>
        <v>-832030.14450317435</v>
      </c>
      <c r="U61" s="233">
        <f t="shared" si="11"/>
        <v>-868813.34843221377</v>
      </c>
      <c r="V61" s="233">
        <f t="shared" si="11"/>
        <v>-907222.70028416649</v>
      </c>
      <c r="W61" s="233">
        <f t="shared" si="11"/>
        <v>-947330.09039986064</v>
      </c>
      <c r="X61" s="233">
        <f t="shared" si="11"/>
        <v>-989210.58731875604</v>
      </c>
      <c r="Y61" s="233">
        <f t="shared" si="11"/>
        <v>-1032942.5782838643</v>
      </c>
      <c r="Z61" s="233">
        <f t="shared" si="11"/>
        <v>-1078607.9159582471</v>
      </c>
      <c r="AA61" s="233">
        <f t="shared" si="11"/>
        <v>-1126292.0716277019</v>
      </c>
      <c r="AB61" s="233">
        <f t="shared" si="11"/>
        <v>-1176084.295176381</v>
      </c>
      <c r="AC61" s="233">
        <f t="shared" si="11"/>
        <v>-1228077.7821347711</v>
      </c>
      <c r="AD61" s="233">
        <f t="shared" si="11"/>
        <v>-1282369.8481126924</v>
      </c>
      <c r="AE61" s="233">
        <f t="shared" si="11"/>
        <v>-1339062.1109438022</v>
      </c>
      <c r="AF61" s="233">
        <f t="shared" si="11"/>
        <v>-1398260.6808825238</v>
      </c>
      <c r="AG61" s="233">
        <f t="shared" si="11"/>
        <v>-1460076.3592093838</v>
      </c>
    </row>
    <row r="62" spans="1:33"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row>
    <row r="63" spans="1:33" x14ac:dyDescent="0.2">
      <c r="A63" s="241" t="s">
        <v>485</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row>
    <row r="64" spans="1:33" x14ac:dyDescent="0.2">
      <c r="A64" s="241" t="s">
        <v>485</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row>
    <row r="65" spans="1:33" ht="31.5" x14ac:dyDescent="0.2">
      <c r="A65" s="241" t="s">
        <v>489</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row>
    <row r="66" spans="1:33" ht="28.5" x14ac:dyDescent="0.2">
      <c r="A66" s="242" t="s">
        <v>287</v>
      </c>
      <c r="B66" s="240">
        <f t="shared" ref="B66:AG66" si="12">B59+B60</f>
        <v>0</v>
      </c>
      <c r="C66" s="240">
        <f t="shared" si="12"/>
        <v>0</v>
      </c>
      <c r="D66" s="240">
        <f t="shared" si="12"/>
        <v>0</v>
      </c>
      <c r="E66" s="240">
        <f t="shared" si="12"/>
        <v>-434838.21633268724</v>
      </c>
      <c r="F66" s="240">
        <f t="shared" si="12"/>
        <v>-454061.97029541869</v>
      </c>
      <c r="G66" s="240">
        <f t="shared" si="12"/>
        <v>-474135.5868105641</v>
      </c>
      <c r="H66" s="240">
        <f t="shared" si="12"/>
        <v>-495096.63743461535</v>
      </c>
      <c r="I66" s="240">
        <f t="shared" si="12"/>
        <v>-516984.35472424974</v>
      </c>
      <c r="J66" s="240">
        <f t="shared" si="12"/>
        <v>-539839.70566745382</v>
      </c>
      <c r="K66" s="240">
        <f t="shared" si="12"/>
        <v>-563705.46836096246</v>
      </c>
      <c r="L66" s="240">
        <f t="shared" si="12"/>
        <v>-588626.31207752903</v>
      </c>
      <c r="M66" s="240">
        <f t="shared" si="12"/>
        <v>-614648.88087288768</v>
      </c>
      <c r="N66" s="240">
        <f t="shared" si="12"/>
        <v>-641821.88088889478</v>
      </c>
      <c r="O66" s="240">
        <f t="shared" si="12"/>
        <v>-670196.17151625291</v>
      </c>
      <c r="P66" s="240">
        <f t="shared" si="12"/>
        <v>-699824.8605874452</v>
      </c>
      <c r="Q66" s="240">
        <f t="shared" si="12"/>
        <v>-730763.40377805335</v>
      </c>
      <c r="R66" s="240">
        <f t="shared" si="12"/>
        <v>-763069.70840250619</v>
      </c>
      <c r="S66" s="240">
        <f t="shared" si="12"/>
        <v>-796804.24179853138</v>
      </c>
      <c r="T66" s="240">
        <f t="shared" si="12"/>
        <v>-832030.14450317435</v>
      </c>
      <c r="U66" s="240">
        <f t="shared" si="12"/>
        <v>-868813.34843221377</v>
      </c>
      <c r="V66" s="240">
        <f t="shared" si="12"/>
        <v>-907222.70028416649</v>
      </c>
      <c r="W66" s="240">
        <f t="shared" si="12"/>
        <v>-947330.09039986064</v>
      </c>
      <c r="X66" s="240">
        <f t="shared" si="12"/>
        <v>-989210.58731875604</v>
      </c>
      <c r="Y66" s="240">
        <f t="shared" si="12"/>
        <v>-1032942.5782838643</v>
      </c>
      <c r="Z66" s="240">
        <f t="shared" si="12"/>
        <v>-1078607.9159582471</v>
      </c>
      <c r="AA66" s="240">
        <f t="shared" si="12"/>
        <v>-1126292.0716277019</v>
      </c>
      <c r="AB66" s="240">
        <f t="shared" si="12"/>
        <v>-1176084.295176381</v>
      </c>
      <c r="AC66" s="240">
        <f t="shared" si="12"/>
        <v>-1228077.7821347711</v>
      </c>
      <c r="AD66" s="240">
        <f t="shared" si="12"/>
        <v>-1282369.8481126924</v>
      </c>
      <c r="AE66" s="240">
        <f t="shared" si="12"/>
        <v>-1339062.1109438022</v>
      </c>
      <c r="AF66" s="240">
        <f t="shared" si="12"/>
        <v>-1398260.6808825238</v>
      </c>
      <c r="AG66" s="240">
        <f t="shared" si="12"/>
        <v>-1460076.3592093838</v>
      </c>
    </row>
    <row r="67" spans="1:33" x14ac:dyDescent="0.2">
      <c r="A67" s="241" t="s">
        <v>282</v>
      </c>
      <c r="B67" s="243"/>
      <c r="C67" s="233">
        <f>-($B$25)*$B$28/$B$27*0</f>
        <v>0</v>
      </c>
      <c r="D67" s="233">
        <f>-($B$25)*$B$28/$B$27</f>
        <v>-1171309.844</v>
      </c>
      <c r="E67" s="233">
        <f t="shared" ref="E67:AG67" si="13">D67</f>
        <v>-1171309.844</v>
      </c>
      <c r="F67" s="233">
        <f t="shared" si="13"/>
        <v>-1171309.844</v>
      </c>
      <c r="G67" s="233">
        <f t="shared" si="13"/>
        <v>-1171309.844</v>
      </c>
      <c r="H67" s="233">
        <f t="shared" si="13"/>
        <v>-1171309.844</v>
      </c>
      <c r="I67" s="233">
        <f t="shared" si="13"/>
        <v>-1171309.844</v>
      </c>
      <c r="J67" s="233">
        <f t="shared" si="13"/>
        <v>-1171309.844</v>
      </c>
      <c r="K67" s="233">
        <f t="shared" si="13"/>
        <v>-1171309.844</v>
      </c>
      <c r="L67" s="233">
        <f t="shared" si="13"/>
        <v>-1171309.844</v>
      </c>
      <c r="M67" s="233">
        <f t="shared" si="13"/>
        <v>-1171309.844</v>
      </c>
      <c r="N67" s="233">
        <f t="shared" si="13"/>
        <v>-1171309.844</v>
      </c>
      <c r="O67" s="233">
        <f t="shared" si="13"/>
        <v>-1171309.844</v>
      </c>
      <c r="P67" s="233">
        <f t="shared" si="13"/>
        <v>-1171309.844</v>
      </c>
      <c r="Q67" s="233">
        <f t="shared" si="13"/>
        <v>-1171309.844</v>
      </c>
      <c r="R67" s="233">
        <f t="shared" si="13"/>
        <v>-1171309.844</v>
      </c>
      <c r="S67" s="233">
        <f t="shared" si="13"/>
        <v>-1171309.844</v>
      </c>
      <c r="T67" s="233">
        <f t="shared" si="13"/>
        <v>-1171309.844</v>
      </c>
      <c r="U67" s="233">
        <f t="shared" si="13"/>
        <v>-1171309.844</v>
      </c>
      <c r="V67" s="233">
        <f t="shared" si="13"/>
        <v>-1171309.844</v>
      </c>
      <c r="W67" s="233">
        <f t="shared" si="13"/>
        <v>-1171309.844</v>
      </c>
      <c r="X67" s="233">
        <f t="shared" si="13"/>
        <v>-1171309.844</v>
      </c>
      <c r="Y67" s="233">
        <f t="shared" si="13"/>
        <v>-1171309.844</v>
      </c>
      <c r="Z67" s="233">
        <f t="shared" si="13"/>
        <v>-1171309.844</v>
      </c>
      <c r="AA67" s="233">
        <f t="shared" si="13"/>
        <v>-1171309.844</v>
      </c>
      <c r="AB67" s="233">
        <f t="shared" si="13"/>
        <v>-1171309.844</v>
      </c>
      <c r="AC67" s="233">
        <f t="shared" si="13"/>
        <v>-1171309.844</v>
      </c>
      <c r="AD67" s="233">
        <f t="shared" si="13"/>
        <v>-1171309.844</v>
      </c>
      <c r="AE67" s="233">
        <f t="shared" si="13"/>
        <v>-1171309.844</v>
      </c>
      <c r="AF67" s="233">
        <f t="shared" si="13"/>
        <v>-1171309.844</v>
      </c>
      <c r="AG67" s="233">
        <f t="shared" si="13"/>
        <v>-1171309.844</v>
      </c>
    </row>
    <row r="68" spans="1:33" ht="28.5" x14ac:dyDescent="0.2">
      <c r="A68" s="242" t="s">
        <v>283</v>
      </c>
      <c r="B68" s="240">
        <f t="shared" ref="B68:J68" si="14">B66+B67</f>
        <v>0</v>
      </c>
      <c r="C68" s="240">
        <f>C66+C67</f>
        <v>0</v>
      </c>
      <c r="D68" s="240">
        <f>D66+D67</f>
        <v>-1171309.844</v>
      </c>
      <c r="E68" s="240">
        <f t="shared" si="14"/>
        <v>-1606148.0603326873</v>
      </c>
      <c r="F68" s="240">
        <f>F66+C67</f>
        <v>-454061.97029541869</v>
      </c>
      <c r="G68" s="240">
        <f t="shared" si="14"/>
        <v>-1645445.4308105642</v>
      </c>
      <c r="H68" s="240">
        <f t="shared" si="14"/>
        <v>-1666406.4814346153</v>
      </c>
      <c r="I68" s="240">
        <f t="shared" si="14"/>
        <v>-1688294.1987242498</v>
      </c>
      <c r="J68" s="240">
        <f t="shared" si="14"/>
        <v>-1711149.5496674539</v>
      </c>
      <c r="K68" s="240">
        <f>K66+K67</f>
        <v>-1735015.3123609624</v>
      </c>
      <c r="L68" s="240">
        <f>L66+L67</f>
        <v>-1759936.1560775291</v>
      </c>
      <c r="M68" s="240">
        <f t="shared" ref="M68:AG68" si="15">M66+M67</f>
        <v>-1785958.7248728876</v>
      </c>
      <c r="N68" s="240">
        <f t="shared" si="15"/>
        <v>-1813131.7248888947</v>
      </c>
      <c r="O68" s="240">
        <f t="shared" si="15"/>
        <v>-1841506.015516253</v>
      </c>
      <c r="P68" s="240">
        <f t="shared" si="15"/>
        <v>-1871134.7045874451</v>
      </c>
      <c r="Q68" s="240">
        <f t="shared" si="15"/>
        <v>-1902073.2477780534</v>
      </c>
      <c r="R68" s="240">
        <f t="shared" si="15"/>
        <v>-1934379.5524025061</v>
      </c>
      <c r="S68" s="240">
        <f t="shared" si="15"/>
        <v>-1968114.0857985313</v>
      </c>
      <c r="T68" s="240">
        <f t="shared" si="15"/>
        <v>-2003339.9885031744</v>
      </c>
      <c r="U68" s="240">
        <f t="shared" si="15"/>
        <v>-2040123.1924322138</v>
      </c>
      <c r="V68" s="240">
        <f t="shared" si="15"/>
        <v>-2078532.5442841665</v>
      </c>
      <c r="W68" s="240">
        <f t="shared" si="15"/>
        <v>-2118639.9343998609</v>
      </c>
      <c r="X68" s="240">
        <f t="shared" si="15"/>
        <v>-2160520.4313187562</v>
      </c>
      <c r="Y68" s="240">
        <f t="shared" si="15"/>
        <v>-2204252.4222838646</v>
      </c>
      <c r="Z68" s="240">
        <f t="shared" si="15"/>
        <v>-2249917.7599582472</v>
      </c>
      <c r="AA68" s="240">
        <f t="shared" si="15"/>
        <v>-2297601.9156277021</v>
      </c>
      <c r="AB68" s="240">
        <f t="shared" si="15"/>
        <v>-2347394.1391763808</v>
      </c>
      <c r="AC68" s="240">
        <f t="shared" si="15"/>
        <v>-2399387.6261347709</v>
      </c>
      <c r="AD68" s="240">
        <f t="shared" si="15"/>
        <v>-2453679.6921126926</v>
      </c>
      <c r="AE68" s="240">
        <f t="shared" si="15"/>
        <v>-2510371.9549438022</v>
      </c>
      <c r="AF68" s="240">
        <f t="shared" si="15"/>
        <v>-2569570.5248825238</v>
      </c>
      <c r="AG68" s="240">
        <f t="shared" si="15"/>
        <v>-2631386.2032093839</v>
      </c>
    </row>
    <row r="69" spans="1:33" x14ac:dyDescent="0.2">
      <c r="A69" s="241" t="s">
        <v>281</v>
      </c>
      <c r="B69" s="233">
        <f t="shared" ref="B69:AG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row>
    <row r="70" spans="1:33" ht="14.25" x14ac:dyDescent="0.2">
      <c r="A70" s="242" t="s">
        <v>286</v>
      </c>
      <c r="B70" s="240">
        <f t="shared" ref="B70:AG70" si="17">B68+B69</f>
        <v>0</v>
      </c>
      <c r="C70" s="240">
        <f t="shared" si="17"/>
        <v>0</v>
      </c>
      <c r="D70" s="240">
        <f t="shared" si="17"/>
        <v>-1171309.844</v>
      </c>
      <c r="E70" s="240">
        <f t="shared" si="17"/>
        <v>-1606148.0603326873</v>
      </c>
      <c r="F70" s="240">
        <f t="shared" si="17"/>
        <v>-454061.97029541869</v>
      </c>
      <c r="G70" s="240">
        <f t="shared" si="17"/>
        <v>-1645445.4308105642</v>
      </c>
      <c r="H70" s="240">
        <f t="shared" si="17"/>
        <v>-1666406.4814346153</v>
      </c>
      <c r="I70" s="240">
        <f t="shared" si="17"/>
        <v>-1688294.1987242498</v>
      </c>
      <c r="J70" s="240">
        <f t="shared" si="17"/>
        <v>-1711149.5496674539</v>
      </c>
      <c r="K70" s="240">
        <f t="shared" si="17"/>
        <v>-1735015.3123609624</v>
      </c>
      <c r="L70" s="240">
        <f t="shared" si="17"/>
        <v>-1759936.1560775291</v>
      </c>
      <c r="M70" s="240">
        <f t="shared" si="17"/>
        <v>-1785958.7248728876</v>
      </c>
      <c r="N70" s="240">
        <f t="shared" si="17"/>
        <v>-1813131.7248888947</v>
      </c>
      <c r="O70" s="240">
        <f t="shared" si="17"/>
        <v>-1841506.015516253</v>
      </c>
      <c r="P70" s="240">
        <f t="shared" si="17"/>
        <v>-1871134.7045874451</v>
      </c>
      <c r="Q70" s="240">
        <f t="shared" si="17"/>
        <v>-1902073.2477780534</v>
      </c>
      <c r="R70" s="240">
        <f t="shared" si="17"/>
        <v>-1934379.5524025061</v>
      </c>
      <c r="S70" s="240">
        <f t="shared" si="17"/>
        <v>-1968114.0857985313</v>
      </c>
      <c r="T70" s="240">
        <f t="shared" si="17"/>
        <v>-2003339.9885031744</v>
      </c>
      <c r="U70" s="240">
        <f t="shared" si="17"/>
        <v>-2040123.1924322138</v>
      </c>
      <c r="V70" s="240">
        <f t="shared" si="17"/>
        <v>-2078532.5442841665</v>
      </c>
      <c r="W70" s="240">
        <f t="shared" si="17"/>
        <v>-2118639.9343998609</v>
      </c>
      <c r="X70" s="240">
        <f t="shared" si="17"/>
        <v>-2160520.4313187562</v>
      </c>
      <c r="Y70" s="240">
        <f t="shared" si="17"/>
        <v>-2204252.4222838646</v>
      </c>
      <c r="Z70" s="240">
        <f t="shared" si="17"/>
        <v>-2249917.7599582472</v>
      </c>
      <c r="AA70" s="240">
        <f t="shared" si="17"/>
        <v>-2297601.9156277021</v>
      </c>
      <c r="AB70" s="240">
        <f t="shared" si="17"/>
        <v>-2347394.1391763808</v>
      </c>
      <c r="AC70" s="240">
        <f t="shared" si="17"/>
        <v>-2399387.6261347709</v>
      </c>
      <c r="AD70" s="240">
        <f t="shared" si="17"/>
        <v>-2453679.6921126926</v>
      </c>
      <c r="AE70" s="240">
        <f t="shared" si="17"/>
        <v>-2510371.9549438022</v>
      </c>
      <c r="AF70" s="240">
        <f t="shared" si="17"/>
        <v>-2569570.5248825238</v>
      </c>
      <c r="AG70" s="240">
        <f t="shared" si="17"/>
        <v>-2631386.2032093839</v>
      </c>
    </row>
    <row r="71" spans="1:33" x14ac:dyDescent="0.2">
      <c r="A71" s="241" t="s">
        <v>280</v>
      </c>
      <c r="B71" s="233">
        <f t="shared" ref="B71:AG71" si="18">-B70*$B$36</f>
        <v>0</v>
      </c>
      <c r="C71" s="233">
        <f t="shared" si="18"/>
        <v>0</v>
      </c>
      <c r="D71" s="233">
        <f t="shared" si="18"/>
        <v>234261.96880000003</v>
      </c>
      <c r="E71" s="233">
        <f t="shared" si="18"/>
        <v>321229.61206653749</v>
      </c>
      <c r="F71" s="233">
        <f t="shared" si="18"/>
        <v>90812.394059083745</v>
      </c>
      <c r="G71" s="233">
        <f t="shared" si="18"/>
        <v>329089.08616211289</v>
      </c>
      <c r="H71" s="233">
        <f t="shared" si="18"/>
        <v>333281.29628692311</v>
      </c>
      <c r="I71" s="233">
        <f t="shared" si="18"/>
        <v>337658.83974485</v>
      </c>
      <c r="J71" s="233">
        <f t="shared" si="18"/>
        <v>342229.9099334908</v>
      </c>
      <c r="K71" s="233">
        <f t="shared" si="18"/>
        <v>347003.06247219251</v>
      </c>
      <c r="L71" s="233">
        <f t="shared" si="18"/>
        <v>351987.23121550586</v>
      </c>
      <c r="M71" s="233">
        <f t="shared" si="18"/>
        <v>357191.74497457757</v>
      </c>
      <c r="N71" s="233">
        <f t="shared" si="18"/>
        <v>362626.34497777896</v>
      </c>
      <c r="O71" s="233">
        <f t="shared" si="18"/>
        <v>368301.20310325059</v>
      </c>
      <c r="P71" s="233">
        <f t="shared" si="18"/>
        <v>374226.94091748906</v>
      </c>
      <c r="Q71" s="233">
        <f t="shared" si="18"/>
        <v>380414.64955561073</v>
      </c>
      <c r="R71" s="233">
        <f t="shared" si="18"/>
        <v>386875.91048050125</v>
      </c>
      <c r="S71" s="233">
        <f t="shared" si="18"/>
        <v>393622.81715970626</v>
      </c>
      <c r="T71" s="233">
        <f t="shared" si="18"/>
        <v>400667.99770063488</v>
      </c>
      <c r="U71" s="233">
        <f t="shared" si="18"/>
        <v>408024.6384864428</v>
      </c>
      <c r="V71" s="233">
        <f t="shared" si="18"/>
        <v>415706.50885683333</v>
      </c>
      <c r="W71" s="233">
        <f t="shared" si="18"/>
        <v>423727.98687997222</v>
      </c>
      <c r="X71" s="233">
        <f t="shared" si="18"/>
        <v>432104.08626375126</v>
      </c>
      <c r="Y71" s="233">
        <f t="shared" si="18"/>
        <v>440850.48445677292</v>
      </c>
      <c r="Z71" s="233">
        <f t="shared" si="18"/>
        <v>449983.55199164944</v>
      </c>
      <c r="AA71" s="233">
        <f t="shared" si="18"/>
        <v>459520.38312554045</v>
      </c>
      <c r="AB71" s="233">
        <f t="shared" si="18"/>
        <v>469478.8278352762</v>
      </c>
      <c r="AC71" s="233">
        <f t="shared" si="18"/>
        <v>479877.5252269542</v>
      </c>
      <c r="AD71" s="233">
        <f t="shared" si="18"/>
        <v>490735.93842253857</v>
      </c>
      <c r="AE71" s="233">
        <f t="shared" si="18"/>
        <v>502074.39098876045</v>
      </c>
      <c r="AF71" s="233">
        <f t="shared" si="18"/>
        <v>513914.10497650481</v>
      </c>
      <c r="AG71" s="233">
        <f t="shared" si="18"/>
        <v>526277.24064187682</v>
      </c>
    </row>
    <row r="72" spans="1:33" ht="15" thickBot="1" x14ac:dyDescent="0.25">
      <c r="A72" s="244" t="s">
        <v>285</v>
      </c>
      <c r="B72" s="245">
        <f t="shared" ref="B72:AG72" si="19">B70+B71</f>
        <v>0</v>
      </c>
      <c r="C72" s="245">
        <f t="shared" si="19"/>
        <v>0</v>
      </c>
      <c r="D72" s="245">
        <f t="shared" si="19"/>
        <v>-937047.87520000001</v>
      </c>
      <c r="E72" s="245">
        <f t="shared" si="19"/>
        <v>-1284918.44826615</v>
      </c>
      <c r="F72" s="245">
        <f t="shared" si="19"/>
        <v>-363249.57623633498</v>
      </c>
      <c r="G72" s="245">
        <f t="shared" si="19"/>
        <v>-1316356.3446484513</v>
      </c>
      <c r="H72" s="245">
        <f t="shared" si="19"/>
        <v>-1333125.1851476922</v>
      </c>
      <c r="I72" s="245">
        <f t="shared" si="19"/>
        <v>-1350635.3589793998</v>
      </c>
      <c r="J72" s="245">
        <f t="shared" si="19"/>
        <v>-1368919.6397339632</v>
      </c>
      <c r="K72" s="245">
        <f t="shared" si="19"/>
        <v>-1388012.2498887698</v>
      </c>
      <c r="L72" s="245">
        <f t="shared" si="19"/>
        <v>-1407948.9248620232</v>
      </c>
      <c r="M72" s="245">
        <f t="shared" si="19"/>
        <v>-1428766.97989831</v>
      </c>
      <c r="N72" s="245">
        <f t="shared" si="19"/>
        <v>-1450505.3799111159</v>
      </c>
      <c r="O72" s="245">
        <f t="shared" si="19"/>
        <v>-1473204.8124130024</v>
      </c>
      <c r="P72" s="245">
        <f t="shared" si="19"/>
        <v>-1496907.763669956</v>
      </c>
      <c r="Q72" s="245">
        <f t="shared" si="19"/>
        <v>-1521658.5982224427</v>
      </c>
      <c r="R72" s="245">
        <f t="shared" si="19"/>
        <v>-1547503.641922005</v>
      </c>
      <c r="S72" s="245">
        <f t="shared" si="19"/>
        <v>-1574491.268638825</v>
      </c>
      <c r="T72" s="245">
        <f t="shared" si="19"/>
        <v>-1602671.9908025395</v>
      </c>
      <c r="U72" s="245">
        <f t="shared" si="19"/>
        <v>-1632098.553945771</v>
      </c>
      <c r="V72" s="245">
        <f t="shared" si="19"/>
        <v>-1662826.0354273333</v>
      </c>
      <c r="W72" s="245">
        <f t="shared" si="19"/>
        <v>-1694911.9475198886</v>
      </c>
      <c r="X72" s="245">
        <f t="shared" si="19"/>
        <v>-1728416.345055005</v>
      </c>
      <c r="Y72" s="245">
        <f t="shared" si="19"/>
        <v>-1763401.9378270917</v>
      </c>
      <c r="Z72" s="245">
        <f t="shared" si="19"/>
        <v>-1799934.2079665978</v>
      </c>
      <c r="AA72" s="245">
        <f t="shared" si="19"/>
        <v>-1838081.5325021618</v>
      </c>
      <c r="AB72" s="245">
        <f t="shared" si="19"/>
        <v>-1877915.3113411046</v>
      </c>
      <c r="AC72" s="245">
        <f t="shared" si="19"/>
        <v>-1919510.1009078168</v>
      </c>
      <c r="AD72" s="245">
        <f t="shared" si="19"/>
        <v>-1962943.7536901541</v>
      </c>
      <c r="AE72" s="245">
        <f t="shared" si="19"/>
        <v>-2008297.5639550418</v>
      </c>
      <c r="AF72" s="245">
        <f t="shared" si="19"/>
        <v>-2055656.419906019</v>
      </c>
      <c r="AG72" s="245">
        <f t="shared" si="19"/>
        <v>-2105108.9625675073</v>
      </c>
    </row>
    <row r="73" spans="1:33" s="195" customFormat="1" ht="16.5" thickBot="1" x14ac:dyDescent="0.25">
      <c r="A73" s="310"/>
      <c r="B73" s="311">
        <f>D106</f>
        <v>0.5</v>
      </c>
      <c r="C73" s="311">
        <f>E106</f>
        <v>1.5</v>
      </c>
      <c r="D73" s="311">
        <f t="shared" ref="D73:AG73" si="20">F106</f>
        <v>2.5</v>
      </c>
      <c r="E73" s="311">
        <f t="shared" si="20"/>
        <v>3.5</v>
      </c>
      <c r="F73" s="311">
        <f t="shared" si="20"/>
        <v>4.5</v>
      </c>
      <c r="G73" s="311">
        <f t="shared" si="20"/>
        <v>5.5</v>
      </c>
      <c r="H73" s="311">
        <f t="shared" si="20"/>
        <v>6.5</v>
      </c>
      <c r="I73" s="311">
        <f t="shared" si="20"/>
        <v>7.5</v>
      </c>
      <c r="J73" s="311">
        <f t="shared" si="20"/>
        <v>8.5</v>
      </c>
      <c r="K73" s="311">
        <f t="shared" si="20"/>
        <v>9.5</v>
      </c>
      <c r="L73" s="311">
        <f t="shared" si="20"/>
        <v>10.5</v>
      </c>
      <c r="M73" s="311">
        <f t="shared" si="20"/>
        <v>11.5</v>
      </c>
      <c r="N73" s="311">
        <f t="shared" si="20"/>
        <v>12.5</v>
      </c>
      <c r="O73" s="311">
        <f t="shared" si="20"/>
        <v>13.5</v>
      </c>
      <c r="P73" s="311">
        <f t="shared" si="20"/>
        <v>14.5</v>
      </c>
      <c r="Q73" s="311">
        <f t="shared" si="20"/>
        <v>15.5</v>
      </c>
      <c r="R73" s="311">
        <f t="shared" si="20"/>
        <v>16.5</v>
      </c>
      <c r="S73" s="311">
        <f t="shared" si="20"/>
        <v>17.5</v>
      </c>
      <c r="T73" s="311">
        <f t="shared" si="20"/>
        <v>18.5</v>
      </c>
      <c r="U73" s="311">
        <f t="shared" si="20"/>
        <v>19.5</v>
      </c>
      <c r="V73" s="311">
        <f t="shared" si="20"/>
        <v>20.5</v>
      </c>
      <c r="W73" s="311">
        <f t="shared" si="20"/>
        <v>21.5</v>
      </c>
      <c r="X73" s="311">
        <f t="shared" si="20"/>
        <v>22.5</v>
      </c>
      <c r="Y73" s="311">
        <f t="shared" si="20"/>
        <v>23.5</v>
      </c>
      <c r="Z73" s="311">
        <f t="shared" si="20"/>
        <v>24.5</v>
      </c>
      <c r="AA73" s="311">
        <f t="shared" si="20"/>
        <v>25.5</v>
      </c>
      <c r="AB73" s="311">
        <f t="shared" si="20"/>
        <v>26.5</v>
      </c>
      <c r="AC73" s="311">
        <f t="shared" si="20"/>
        <v>27.5</v>
      </c>
      <c r="AD73" s="311">
        <f t="shared" si="20"/>
        <v>28.5</v>
      </c>
      <c r="AE73" s="311">
        <f t="shared" si="20"/>
        <v>29.5</v>
      </c>
      <c r="AF73" s="311">
        <f t="shared" si="20"/>
        <v>30.5</v>
      </c>
      <c r="AG73" s="311">
        <f t="shared" si="20"/>
        <v>31.5</v>
      </c>
    </row>
    <row r="74" spans="1:33" x14ac:dyDescent="0.2">
      <c r="A74" s="230" t="s">
        <v>284</v>
      </c>
      <c r="B74" s="231">
        <f t="shared" ref="B74:AG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row>
    <row r="75" spans="1:33" ht="28.5" x14ac:dyDescent="0.2">
      <c r="A75" s="239" t="s">
        <v>283</v>
      </c>
      <c r="B75" s="240">
        <f t="shared" ref="B75:AG75" si="22">B68</f>
        <v>0</v>
      </c>
      <c r="C75" s="240">
        <f t="shared" si="22"/>
        <v>0</v>
      </c>
      <c r="D75" s="240">
        <f>D68</f>
        <v>-1171309.844</v>
      </c>
      <c r="E75" s="240">
        <f t="shared" si="22"/>
        <v>-1606148.0603326873</v>
      </c>
      <c r="F75" s="240">
        <f t="shared" si="22"/>
        <v>-454061.97029541869</v>
      </c>
      <c r="G75" s="240">
        <f t="shared" si="22"/>
        <v>-1645445.4308105642</v>
      </c>
      <c r="H75" s="240">
        <f t="shared" si="22"/>
        <v>-1666406.4814346153</v>
      </c>
      <c r="I75" s="240">
        <f t="shared" si="22"/>
        <v>-1688294.1987242498</v>
      </c>
      <c r="J75" s="240">
        <f t="shared" si="22"/>
        <v>-1711149.5496674539</v>
      </c>
      <c r="K75" s="240">
        <f t="shared" si="22"/>
        <v>-1735015.3123609624</v>
      </c>
      <c r="L75" s="240">
        <f t="shared" si="22"/>
        <v>-1759936.1560775291</v>
      </c>
      <c r="M75" s="240">
        <f t="shared" si="22"/>
        <v>-1785958.7248728876</v>
      </c>
      <c r="N75" s="240">
        <f t="shared" si="22"/>
        <v>-1813131.7248888947</v>
      </c>
      <c r="O75" s="240">
        <f t="shared" si="22"/>
        <v>-1841506.015516253</v>
      </c>
      <c r="P75" s="240">
        <f t="shared" si="22"/>
        <v>-1871134.7045874451</v>
      </c>
      <c r="Q75" s="240">
        <f t="shared" si="22"/>
        <v>-1902073.2477780534</v>
      </c>
      <c r="R75" s="240">
        <f t="shared" si="22"/>
        <v>-1934379.5524025061</v>
      </c>
      <c r="S75" s="240">
        <f t="shared" si="22"/>
        <v>-1968114.0857985313</v>
      </c>
      <c r="T75" s="240">
        <f t="shared" si="22"/>
        <v>-2003339.9885031744</v>
      </c>
      <c r="U75" s="240">
        <f t="shared" si="22"/>
        <v>-2040123.1924322138</v>
      </c>
      <c r="V75" s="240">
        <f t="shared" si="22"/>
        <v>-2078532.5442841665</v>
      </c>
      <c r="W75" s="240">
        <f t="shared" si="22"/>
        <v>-2118639.9343998609</v>
      </c>
      <c r="X75" s="240">
        <f t="shared" si="22"/>
        <v>-2160520.4313187562</v>
      </c>
      <c r="Y75" s="240">
        <f t="shared" si="22"/>
        <v>-2204252.4222838646</v>
      </c>
      <c r="Z75" s="240">
        <f t="shared" si="22"/>
        <v>-2249917.7599582472</v>
      </c>
      <c r="AA75" s="240">
        <f t="shared" si="22"/>
        <v>-2297601.9156277021</v>
      </c>
      <c r="AB75" s="240">
        <f t="shared" si="22"/>
        <v>-2347394.1391763808</v>
      </c>
      <c r="AC75" s="240">
        <f t="shared" si="22"/>
        <v>-2399387.6261347709</v>
      </c>
      <c r="AD75" s="240">
        <f t="shared" si="22"/>
        <v>-2453679.6921126926</v>
      </c>
      <c r="AE75" s="240">
        <f t="shared" si="22"/>
        <v>-2510371.9549438022</v>
      </c>
      <c r="AF75" s="240">
        <f t="shared" si="22"/>
        <v>-2569570.5248825238</v>
      </c>
      <c r="AG75" s="240">
        <f t="shared" si="22"/>
        <v>-2631386.2032093839</v>
      </c>
    </row>
    <row r="76" spans="1:33" x14ac:dyDescent="0.2">
      <c r="A76" s="241" t="s">
        <v>282</v>
      </c>
      <c r="B76" s="233">
        <f t="shared" ref="B76:AG76" si="23">-B67</f>
        <v>0</v>
      </c>
      <c r="C76" s="233">
        <f>-C67</f>
        <v>0</v>
      </c>
      <c r="D76" s="233">
        <f t="shared" si="23"/>
        <v>1171309.844</v>
      </c>
      <c r="E76" s="233">
        <f t="shared" si="23"/>
        <v>1171309.844</v>
      </c>
      <c r="F76" s="233">
        <f t="shared" si="23"/>
        <v>1171309.844</v>
      </c>
      <c r="G76" s="233">
        <f t="shared" si="23"/>
        <v>1171309.844</v>
      </c>
      <c r="H76" s="233">
        <f t="shared" si="23"/>
        <v>1171309.844</v>
      </c>
      <c r="I76" s="233">
        <f t="shared" si="23"/>
        <v>1171309.844</v>
      </c>
      <c r="J76" s="233">
        <f t="shared" si="23"/>
        <v>1171309.844</v>
      </c>
      <c r="K76" s="233">
        <f t="shared" si="23"/>
        <v>1171309.844</v>
      </c>
      <c r="L76" s="233">
        <f>-L67</f>
        <v>1171309.844</v>
      </c>
      <c r="M76" s="233">
        <f>-M67</f>
        <v>1171309.844</v>
      </c>
      <c r="N76" s="233">
        <f t="shared" si="23"/>
        <v>1171309.844</v>
      </c>
      <c r="O76" s="233">
        <f t="shared" si="23"/>
        <v>1171309.844</v>
      </c>
      <c r="P76" s="233">
        <f t="shared" si="23"/>
        <v>1171309.844</v>
      </c>
      <c r="Q76" s="233">
        <f t="shared" si="23"/>
        <v>1171309.844</v>
      </c>
      <c r="R76" s="233">
        <f t="shared" si="23"/>
        <v>1171309.844</v>
      </c>
      <c r="S76" s="233">
        <f t="shared" si="23"/>
        <v>1171309.844</v>
      </c>
      <c r="T76" s="233">
        <f t="shared" si="23"/>
        <v>1171309.844</v>
      </c>
      <c r="U76" s="233">
        <f t="shared" si="23"/>
        <v>1171309.844</v>
      </c>
      <c r="V76" s="233">
        <f t="shared" si="23"/>
        <v>1171309.844</v>
      </c>
      <c r="W76" s="233">
        <f t="shared" si="23"/>
        <v>1171309.844</v>
      </c>
      <c r="X76" s="233">
        <f t="shared" si="23"/>
        <v>1171309.844</v>
      </c>
      <c r="Y76" s="233">
        <f t="shared" si="23"/>
        <v>1171309.844</v>
      </c>
      <c r="Z76" s="233">
        <f t="shared" si="23"/>
        <v>1171309.844</v>
      </c>
      <c r="AA76" s="233">
        <f t="shared" si="23"/>
        <v>1171309.844</v>
      </c>
      <c r="AB76" s="233">
        <f t="shared" si="23"/>
        <v>1171309.844</v>
      </c>
      <c r="AC76" s="233">
        <f t="shared" si="23"/>
        <v>1171309.844</v>
      </c>
      <c r="AD76" s="233">
        <f t="shared" si="23"/>
        <v>1171309.844</v>
      </c>
      <c r="AE76" s="233">
        <f t="shared" si="23"/>
        <v>1171309.844</v>
      </c>
      <c r="AF76" s="233">
        <f t="shared" si="23"/>
        <v>1171309.844</v>
      </c>
      <c r="AG76" s="233">
        <f t="shared" si="23"/>
        <v>1171309.844</v>
      </c>
    </row>
    <row r="77" spans="1:33" x14ac:dyDescent="0.2">
      <c r="A77" s="241" t="s">
        <v>281</v>
      </c>
      <c r="B77" s="233">
        <f t="shared" ref="B77:AG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row>
    <row r="78" spans="1:33" x14ac:dyDescent="0.2">
      <c r="A78" s="241" t="s">
        <v>280</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row>
    <row r="79" spans="1:33" x14ac:dyDescent="0.2">
      <c r="A79" s="241" t="s">
        <v>279</v>
      </c>
      <c r="B79" s="233"/>
      <c r="C79" s="233"/>
      <c r="D79" s="233"/>
      <c r="E79" s="233"/>
      <c r="F79" s="233"/>
      <c r="G79" s="233"/>
      <c r="H79" s="233"/>
      <c r="I79" s="233"/>
      <c r="J79" s="233"/>
      <c r="K79" s="233"/>
      <c r="L79" s="233"/>
      <c r="M79" s="233"/>
      <c r="N79" s="233">
        <f>IF(((SUM($B$59:N59)+SUM($B$61:N64))+SUM($B$81:N81))&lt;0,((SUM($B$59:N59)+SUM($B$61:N64))+SUM($B$81:N81))*0.2-SUM($A$79:M79),IF(SUM($B$79:M79)&lt;0,0-SUM($B$79:M79),0))</f>
        <v>-8092610.8666930534</v>
      </c>
      <c r="O79" s="233">
        <f>IF(((SUM($B$59:O59)+SUM($B$61:O64))+SUM($B$81:O81))&lt;0,((SUM($B$59:O59)+SUM($B$61:O64))+SUM($B$81:O81))*0.2-SUM($A$79:N79),IF(SUM($B$79:N79)&lt;0,0-SUM($B$79:N79),0))</f>
        <v>-134039.23430325091</v>
      </c>
      <c r="P79" s="233">
        <f>IF(((SUM($B$59:P59)+SUM($B$61:P64))+SUM($B$81:P81))&lt;0,((SUM($B$59:P59)+SUM($B$61:P64))+SUM($B$81:P81))*0.2-SUM($A$79:O79),IF(SUM($B$79:O79)&lt;0,0-SUM($B$79:O79),0))</f>
        <v>-139964.97211748734</v>
      </c>
      <c r="Q79" s="233">
        <f>IF(((SUM($B$59:Q59)+SUM($B$61:Q64))+SUM($B$81:Q81))&lt;0,((SUM($B$59:Q59)+SUM($B$61:Q64))+SUM($B$81:Q81))*0.2-SUM($A$79:P79),IF(SUM($B$79:P79)&lt;0,0-SUM($B$79:P79),0))</f>
        <v>-146152.68075561151</v>
      </c>
      <c r="R79" s="233">
        <f>IF(((SUM($B$59:R59)+SUM($B$61:R64))+SUM($B$81:R81))&lt;0,((SUM($B$59:R59)+SUM($B$61:R64))+SUM($B$81:R81))*0.2-SUM($A$79:Q79),IF(SUM($B$79:Q79)&lt;0,0-SUM($B$79:Q79),0))</f>
        <v>-152613.94168050028</v>
      </c>
      <c r="S79" s="233">
        <f>IF(((SUM($B$59:S59)+SUM($B$61:S64))+SUM($B$81:S81))&lt;0,((SUM($B$59:S59)+SUM($B$61:S64))+SUM($B$81:S81))*0.2-SUM($A$79:R79),IF(SUM($B$79:R79)&lt;0,0-SUM($B$79:R79),0))</f>
        <v>-159360.84835970774</v>
      </c>
      <c r="T79" s="233">
        <f>IF(((SUM($B$59:T59)+SUM($B$61:T64))+SUM($B$81:T81))&lt;0,((SUM($B$59:T59)+SUM($B$61:T64))+SUM($B$81:T81))*0.2-SUM($A$79:S79),IF(SUM($B$79:S79)&lt;0,0-SUM($B$79:S79),0))</f>
        <v>-166406.0289006345</v>
      </c>
      <c r="U79" s="233">
        <f>IF(((SUM($B$59:U59)+SUM($B$61:U64))+SUM($B$81:U81))&lt;0,((SUM($B$59:U59)+SUM($B$61:U64))+SUM($B$81:U81))*0.2-SUM($A$79:T79),IF(SUM($B$79:T79)&lt;0,0-SUM($B$79:T79),0))</f>
        <v>-173762.66968644224</v>
      </c>
      <c r="V79" s="233">
        <f>IF(((SUM($B$59:V59)+SUM($B$61:V64))+SUM($B$81:V81))&lt;0,((SUM($B$59:V59)+SUM($B$61:V64))+SUM($B$81:V81))*0.2-SUM($A$79:U79),IF(SUM($B$79:U79)&lt;0,0-SUM($B$79:U79),0))</f>
        <v>-181444.540056834</v>
      </c>
      <c r="W79" s="233">
        <f>IF(((SUM($B$59:W59)+SUM($B$61:W64))+SUM($B$81:W81))&lt;0,((SUM($B$59:W59)+SUM($B$61:W64))+SUM($B$81:W81))*0.2-SUM($A$79:V79),IF(SUM($B$79:V79)&lt;0,0-SUM($B$79:V79),0))</f>
        <v>-189466.01807997189</v>
      </c>
      <c r="X79" s="233">
        <f>IF(((SUM($B$59:X59)+SUM($B$61:X64))+SUM($B$81:X81))&lt;0,((SUM($B$59:X59)+SUM($B$61:X64))+SUM($B$81:X81))*0.2-SUM($A$79:W79),IF(SUM($B$79:W79)&lt;0,0-SUM($B$79:W79),0))</f>
        <v>-197842.11746375076</v>
      </c>
      <c r="Y79" s="233">
        <f>IF(((SUM($B$59:Y59)+SUM($B$61:Y64))+SUM($B$81:Y81))&lt;0,((SUM($B$59:Y59)+SUM($B$61:Y64))+SUM($B$81:Y81))*0.2-SUM($A$79:X79),IF(SUM($B$79:X79)&lt;0,0-SUM($B$79:X79),0))</f>
        <v>-206588.515656773</v>
      </c>
      <c r="Z79" s="233">
        <f>IF(((SUM($B$59:Z59)+SUM($B$61:Z64))+SUM($B$81:Z81))&lt;0,((SUM($B$59:Z59)+SUM($B$61:Z64))+SUM($B$81:Z81))*0.2-SUM($A$79:Y79),IF(SUM($B$79:Y79)&lt;0,0-SUM($B$79:Y79),0))</f>
        <v>-215721.58319164999</v>
      </c>
      <c r="AA79" s="233">
        <f>IF(((SUM($B$59:AA59)+SUM($B$61:AA64))+SUM($B$81:AA81))&lt;0,((SUM($B$59:AA59)+SUM($B$61:AA64))+SUM($B$81:AA81))*0.2-SUM($A$79:Z79),IF(SUM($B$79:Z79)&lt;0,0-SUM($B$79:Z79),0))</f>
        <v>-225258.41432554089</v>
      </c>
      <c r="AB79" s="233">
        <f>IF(((SUM($B$59:AB59)+SUM($B$61:AB64))+SUM($B$81:AB81))&lt;0,((SUM($B$59:AB59)+SUM($B$61:AB64))+SUM($B$81:AB81))*0.2-SUM($A$79:AA79),IF(SUM($B$79:AA79)&lt;0,0-SUM($B$79:AA79),0))</f>
        <v>-235216.85903527588</v>
      </c>
      <c r="AC79" s="233">
        <f>IF(((SUM($B$59:AC59)+SUM($B$61:AC64))+SUM($B$81:AC81))&lt;0,((SUM($B$59:AC59)+SUM($B$61:AC64))+SUM($B$81:AC81))*0.2-SUM($A$79:AB79),IF(SUM($B$79:AB79)&lt;0,0-SUM($B$79:AB79),0))</f>
        <v>-245615.55642695352</v>
      </c>
      <c r="AD79" s="233">
        <f>IF(((SUM($B$59:AD59)+SUM($B$61:AD64))+SUM($B$81:AD81))&lt;0,((SUM($B$59:AD59)+SUM($B$61:AD64))+SUM($B$81:AD81))*0.2-SUM($A$79:AC79),IF(SUM($B$79:AC79)&lt;0,0-SUM($B$79:AC79),0))</f>
        <v>-256473.96962253936</v>
      </c>
      <c r="AE79" s="233">
        <f>IF(((SUM($B$59:AE59)+SUM($B$61:AE64))+SUM($B$81:AE81))&lt;0,((SUM($B$59:AE59)+SUM($B$61:AE64))+SUM($B$81:AE81))*0.2-SUM($A$79:AD79),IF(SUM($B$79:AD79)&lt;0,0-SUM($B$79:AD79),0))</f>
        <v>-267812.42218875885</v>
      </c>
      <c r="AF79" s="233">
        <f>IF(((SUM($B$59:AF59)+SUM($B$61:AF64))+SUM($B$81:AF81))&lt;0,((SUM($B$59:AF59)+SUM($B$61:AF64))+SUM($B$81:AF81))*0.2-SUM($A$79:AE79),IF(SUM($B$79:AE79)&lt;0,0-SUM($B$79:AE79),0))</f>
        <v>-279652.13617650606</v>
      </c>
      <c r="AG79" s="233">
        <f>IF(((SUM($B$59:AG59)+SUM($B$61:AG64))+SUM($B$81:AG81))&lt;0,((SUM($B$59:AG59)+SUM($B$61:AG64))+SUM($B$81:AG81))*0.2-SUM($A$79:AF79),IF(SUM($B$79:AF79)&lt;0,0-SUM($B$79:AF79),0))</f>
        <v>-292015.27184187807</v>
      </c>
    </row>
    <row r="80" spans="1:33" x14ac:dyDescent="0.2">
      <c r="A80" s="241" t="s">
        <v>278</v>
      </c>
      <c r="B80" s="233">
        <f>-B59*(B39)</f>
        <v>0</v>
      </c>
      <c r="C80" s="233">
        <f t="shared" ref="C80:AG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row>
    <row r="81" spans="1:33" x14ac:dyDescent="0.2">
      <c r="A81" s="241" t="s">
        <v>558</v>
      </c>
      <c r="B81" s="233">
        <f>'6.2. Паспорт фин осв ввод'!H30*-1*1000000</f>
        <v>-1048354.45</v>
      </c>
      <c r="C81" s="233">
        <f>'6.2. Паспорт фин осв ввод'!L30*-1*1000000</f>
        <v>-34090940.869999997</v>
      </c>
      <c r="D81" s="233">
        <v>0</v>
      </c>
      <c r="E81" s="233">
        <v>0</v>
      </c>
      <c r="F81" s="233">
        <f>'6.2. Паспорт фин осв ввод'!P30*-1*1000000</f>
        <v>0</v>
      </c>
      <c r="G81" s="233">
        <f>'6.2. Паспорт фин осв ввод'!T30*-1*1000000</f>
        <v>0</v>
      </c>
      <c r="H81" s="233">
        <f>'6.2. Паспорт фин осв ввод'!X30*-1*1000000</f>
        <v>0</v>
      </c>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row>
    <row r="82" spans="1:33" x14ac:dyDescent="0.2">
      <c r="A82" s="241" t="s">
        <v>277</v>
      </c>
      <c r="B82" s="233">
        <f t="shared" ref="B82:AG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row>
    <row r="83" spans="1:33" ht="14.25" x14ac:dyDescent="0.2">
      <c r="A83" s="242" t="s">
        <v>276</v>
      </c>
      <c r="B83" s="240">
        <f>SUM(B75:B82)</f>
        <v>-1048354.45</v>
      </c>
      <c r="C83" s="240">
        <f t="shared" ref="C83:V83" si="27">SUM(C75:C82)</f>
        <v>-34090940.869999997</v>
      </c>
      <c r="D83" s="240">
        <f t="shared" si="27"/>
        <v>0</v>
      </c>
      <c r="E83" s="240">
        <f t="shared" si="27"/>
        <v>-434838.2163326873</v>
      </c>
      <c r="F83" s="240">
        <f t="shared" si="27"/>
        <v>717247.87370458129</v>
      </c>
      <c r="G83" s="240">
        <f t="shared" si="27"/>
        <v>-474135.58681056416</v>
      </c>
      <c r="H83" s="240">
        <f t="shared" si="27"/>
        <v>-495096.63743461529</v>
      </c>
      <c r="I83" s="240">
        <f t="shared" si="27"/>
        <v>-516984.3547242498</v>
      </c>
      <c r="J83" s="240">
        <f t="shared" si="27"/>
        <v>-539839.70566745382</v>
      </c>
      <c r="K83" s="240">
        <f t="shared" si="27"/>
        <v>-563705.46836096235</v>
      </c>
      <c r="L83" s="240">
        <f t="shared" si="27"/>
        <v>-588626.31207752903</v>
      </c>
      <c r="M83" s="240">
        <f t="shared" si="27"/>
        <v>-614648.88087288756</v>
      </c>
      <c r="N83" s="240">
        <f t="shared" si="27"/>
        <v>-8734432.7475819476</v>
      </c>
      <c r="O83" s="240">
        <f t="shared" si="27"/>
        <v>-804235.40581950382</v>
      </c>
      <c r="P83" s="240">
        <f t="shared" si="27"/>
        <v>-839789.83270493243</v>
      </c>
      <c r="Q83" s="240">
        <f t="shared" si="27"/>
        <v>-876916.08453366486</v>
      </c>
      <c r="R83" s="240">
        <f t="shared" si="27"/>
        <v>-915683.65008300636</v>
      </c>
      <c r="S83" s="240">
        <f t="shared" si="27"/>
        <v>-956165.09015823901</v>
      </c>
      <c r="T83" s="240">
        <f t="shared" si="27"/>
        <v>-998436.17340380885</v>
      </c>
      <c r="U83" s="240">
        <f t="shared" si="27"/>
        <v>-1042576.018118656</v>
      </c>
      <c r="V83" s="240">
        <f t="shared" si="27"/>
        <v>-1088667.2403410005</v>
      </c>
      <c r="W83" s="240">
        <f>SUM(W75:W82)</f>
        <v>-1136796.1084798328</v>
      </c>
      <c r="X83" s="240">
        <f>SUM(X75:X82)</f>
        <v>-1187052.7047825069</v>
      </c>
      <c r="Y83" s="240">
        <f>SUM(Y75:Y82)</f>
        <v>-1239531.0939406375</v>
      </c>
      <c r="Z83" s="240">
        <f>SUM(Z75:Z82)</f>
        <v>-1294329.4991498971</v>
      </c>
      <c r="AA83" s="240">
        <f t="shared" ref="AA83:AG83" si="28">SUM(AA75:AA82)</f>
        <v>-1351550.485953243</v>
      </c>
      <c r="AB83" s="240">
        <f t="shared" si="28"/>
        <v>-1411301.1542116567</v>
      </c>
      <c r="AC83" s="240">
        <f t="shared" si="28"/>
        <v>-1473693.3385617244</v>
      </c>
      <c r="AD83" s="240">
        <f t="shared" si="28"/>
        <v>-1538843.8177352319</v>
      </c>
      <c r="AE83" s="240">
        <f t="shared" si="28"/>
        <v>-1606874.533132561</v>
      </c>
      <c r="AF83" s="240">
        <f t="shared" si="28"/>
        <v>-1677912.8170590298</v>
      </c>
      <c r="AG83" s="240">
        <f t="shared" si="28"/>
        <v>-1752091.6310512619</v>
      </c>
    </row>
    <row r="84" spans="1:33" ht="14.25" x14ac:dyDescent="0.2">
      <c r="A84" s="242" t="s">
        <v>275</v>
      </c>
      <c r="B84" s="240">
        <f>SUM($B$83:B83)</f>
        <v>-1048354.45</v>
      </c>
      <c r="C84" s="240">
        <f>SUM($B$83:C83)</f>
        <v>-35139295.32</v>
      </c>
      <c r="D84" s="240">
        <f>SUM($B$83:D83)</f>
        <v>-35139295.32</v>
      </c>
      <c r="E84" s="240">
        <f>SUM($B$83:E83)</f>
        <v>-35574133.536332689</v>
      </c>
      <c r="F84" s="240">
        <f>SUM($B$83:F83)</f>
        <v>-34856885.662628107</v>
      </c>
      <c r="G84" s="240">
        <f>SUM($B$83:G83)</f>
        <v>-35331021.249438673</v>
      </c>
      <c r="H84" s="240">
        <f>SUM($B$83:H83)</f>
        <v>-35826117.88687329</v>
      </c>
      <c r="I84" s="240">
        <f>SUM($B$83:I83)</f>
        <v>-36343102.241597541</v>
      </c>
      <c r="J84" s="240">
        <f>SUM($B$83:J83)</f>
        <v>-36882941.947264992</v>
      </c>
      <c r="K84" s="240">
        <f>SUM($B$83:K83)</f>
        <v>-37446647.415625952</v>
      </c>
      <c r="L84" s="240">
        <f>SUM($B$83:L83)</f>
        <v>-38035273.727703482</v>
      </c>
      <c r="M84" s="240">
        <f>SUM($B$83:M83)</f>
        <v>-38649922.608576372</v>
      </c>
      <c r="N84" s="240">
        <f>SUM($B$83:N83)</f>
        <v>-47384355.356158316</v>
      </c>
      <c r="O84" s="240">
        <f>SUM($B$83:O83)</f>
        <v>-48188590.761977822</v>
      </c>
      <c r="P84" s="240">
        <f>SUM($B$83:P83)</f>
        <v>-49028380.594682753</v>
      </c>
      <c r="Q84" s="240">
        <f>SUM($B$83:Q83)</f>
        <v>-49905296.679216415</v>
      </c>
      <c r="R84" s="240">
        <f>SUM($B$83:R83)</f>
        <v>-50820980.32929942</v>
      </c>
      <c r="S84" s="240">
        <f>SUM($B$83:S83)</f>
        <v>-51777145.419457659</v>
      </c>
      <c r="T84" s="240">
        <f>SUM($B$83:T83)</f>
        <v>-52775581.592861466</v>
      </c>
      <c r="U84" s="240">
        <f>SUM($B$83:U83)</f>
        <v>-53818157.610980123</v>
      </c>
      <c r="V84" s="240">
        <f>SUM($B$83:V83)</f>
        <v>-54906824.851321124</v>
      </c>
      <c r="W84" s="240">
        <f>SUM($B$83:W83)</f>
        <v>-56043620.959800959</v>
      </c>
      <c r="X84" s="240">
        <f>SUM($B$83:X83)</f>
        <v>-57230673.664583467</v>
      </c>
      <c r="Y84" s="240">
        <f>SUM($B$83:Y83)</f>
        <v>-58470204.758524105</v>
      </c>
      <c r="Z84" s="240">
        <f>SUM($B$83:Z83)</f>
        <v>-59764534.257674001</v>
      </c>
      <c r="AA84" s="240">
        <f>SUM($B$83:AA83)</f>
        <v>-61116084.743627243</v>
      </c>
      <c r="AB84" s="240">
        <f>SUM($B$83:AB83)</f>
        <v>-62527385.897838898</v>
      </c>
      <c r="AC84" s="240">
        <f>SUM($B$83:AC83)</f>
        <v>-64001079.236400619</v>
      </c>
      <c r="AD84" s="240">
        <f>SUM($B$83:AD83)</f>
        <v>-65539923.054135852</v>
      </c>
      <c r="AE84" s="240">
        <f>SUM($B$83:AE83)</f>
        <v>-67146797.587268412</v>
      </c>
      <c r="AF84" s="240">
        <f>SUM($B$83:AF83)</f>
        <v>-68824710.404327437</v>
      </c>
      <c r="AG84" s="240">
        <f>SUM($B$83:AG83)</f>
        <v>-70576802.035378695</v>
      </c>
    </row>
    <row r="85" spans="1:33" x14ac:dyDescent="0.2">
      <c r="A85" s="241" t="s">
        <v>490</v>
      </c>
      <c r="B85" s="246">
        <f t="shared" ref="B85:AG85" si="29">1/POWER((1+$B$44),B73)</f>
        <v>0.94503775855665906</v>
      </c>
      <c r="C85" s="246">
        <f t="shared" si="29"/>
        <v>0.84400978704711893</v>
      </c>
      <c r="D85" s="246">
        <f t="shared" si="29"/>
        <v>0.75378207291874522</v>
      </c>
      <c r="E85" s="246">
        <f t="shared" si="29"/>
        <v>0.67320002939961177</v>
      </c>
      <c r="F85" s="246">
        <f t="shared" si="29"/>
        <v>0.60123249924052136</v>
      </c>
      <c r="G85" s="246">
        <f t="shared" si="29"/>
        <v>0.53695855965037187</v>
      </c>
      <c r="H85" s="246">
        <f t="shared" si="29"/>
        <v>0.47955573783189431</v>
      </c>
      <c r="I85" s="246">
        <f t="shared" si="29"/>
        <v>0.4282894863194554</v>
      </c>
      <c r="J85" s="246">
        <f t="shared" si="29"/>
        <v>0.38250378344150709</v>
      </c>
      <c r="K85" s="246">
        <f t="shared" si="29"/>
        <v>0.34161273862776381</v>
      </c>
      <c r="L85" s="246">
        <f t="shared" si="29"/>
        <v>0.30509309513955868</v>
      </c>
      <c r="M85" s="246">
        <f t="shared" si="29"/>
        <v>0.27247753428557531</v>
      </c>
      <c r="N85" s="246">
        <f t="shared" si="29"/>
        <v>0.2433486954412569</v>
      </c>
      <c r="O85" s="246">
        <f t="shared" si="29"/>
        <v>0.21733383534987666</v>
      </c>
      <c r="P85" s="246">
        <f t="shared" si="29"/>
        <v>0.19410005836373731</v>
      </c>
      <c r="Q85" s="246">
        <f t="shared" si="29"/>
        <v>0.1733500565899235</v>
      </c>
      <c r="R85" s="246">
        <f t="shared" si="29"/>
        <v>0.15481830542995756</v>
      </c>
      <c r="S85" s="246">
        <f t="shared" si="29"/>
        <v>0.1382676658300952</v>
      </c>
      <c r="T85" s="246">
        <f t="shared" si="29"/>
        <v>0.12348634976341452</v>
      </c>
      <c r="U85" s="246">
        <f t="shared" si="29"/>
        <v>0.11028521011290035</v>
      </c>
      <c r="V85" s="246">
        <f t="shared" si="29"/>
        <v>9.8495320275877762E-2</v>
      </c>
      <c r="W85" s="246">
        <f t="shared" si="29"/>
        <v>8.796581251752951E-2</v>
      </c>
      <c r="X85" s="246">
        <f t="shared" si="29"/>
        <v>7.8561947412279634E-2</v>
      </c>
      <c r="Y85" s="246">
        <f t="shared" si="29"/>
        <v>7.0163389668911003E-2</v>
      </c>
      <c r="Z85" s="246">
        <f t="shared" si="29"/>
        <v>6.2662668276244532E-2</v>
      </c>
      <c r="AA85" s="246">
        <f t="shared" si="29"/>
        <v>5.5963801264842836E-2</v>
      </c>
      <c r="AB85" s="246">
        <f t="shared" si="29"/>
        <v>4.9981067486686487E-2</v>
      </c>
      <c r="AC85" s="246">
        <f t="shared" si="29"/>
        <v>4.4637909696067235E-2</v>
      </c>
      <c r="AD85" s="246">
        <f t="shared" si="29"/>
        <v>3.9865954895121236E-2</v>
      </c>
      <c r="AE85" s="246">
        <f t="shared" si="29"/>
        <v>3.5604139407985382E-2</v>
      </c>
      <c r="AF85" s="246">
        <f t="shared" si="29"/>
        <v>3.1797927487706865E-2</v>
      </c>
      <c r="AG85" s="246">
        <f t="shared" si="29"/>
        <v>2.8398613456914246E-2</v>
      </c>
    </row>
    <row r="86" spans="1:33" ht="28.5" x14ac:dyDescent="0.2">
      <c r="A86" s="239" t="s">
        <v>274</v>
      </c>
      <c r="B86" s="240">
        <f>B83*B85</f>
        <v>-990734.53960089909</v>
      </c>
      <c r="C86" s="240">
        <f>C83*C85</f>
        <v>-28773087.743924621</v>
      </c>
      <c r="D86" s="240">
        <f t="shared" ref="D86:AG86" si="30">D83*D85</f>
        <v>0</v>
      </c>
      <c r="E86" s="240">
        <f t="shared" si="30"/>
        <v>-292733.10001923982</v>
      </c>
      <c r="F86" s="240">
        <f t="shared" si="30"/>
        <v>431232.73168235522</v>
      </c>
      <c r="G86" s="240">
        <f t="shared" si="30"/>
        <v>-254591.16177278437</v>
      </c>
      <c r="H86" s="240">
        <f t="shared" si="30"/>
        <v>-237426.43326304681</v>
      </c>
      <c r="I86" s="240">
        <f t="shared" si="30"/>
        <v>-221418.96372004406</v>
      </c>
      <c r="J86" s="240">
        <f t="shared" si="30"/>
        <v>-206490.72986975068</v>
      </c>
      <c r="K86" s="240">
        <f t="shared" si="30"/>
        <v>-192568.9688262346</v>
      </c>
      <c r="L86" s="240">
        <f t="shared" si="30"/>
        <v>-179585.82343231712</v>
      </c>
      <c r="M86" s="240">
        <f t="shared" si="30"/>
        <v>-167478.01151163271</v>
      </c>
      <c r="N86" s="240">
        <f t="shared" si="30"/>
        <v>-2125512.81454346</v>
      </c>
      <c r="O86" s="240">
        <f t="shared" si="30"/>
        <v>-174787.56527091729</v>
      </c>
      <c r="P86" s="240">
        <f t="shared" si="30"/>
        <v>-163003.25554130058</v>
      </c>
      <c r="Q86" s="240">
        <f t="shared" si="30"/>
        <v>-152013.45287852496</v>
      </c>
      <c r="R86" s="240">
        <f t="shared" si="30"/>
        <v>-141764.59101576926</v>
      </c>
      <c r="S86" s="240">
        <f t="shared" si="30"/>
        <v>-132206.71516440224</v>
      </c>
      <c r="T86" s="240">
        <f t="shared" si="30"/>
        <v>-123293.23852538793</v>
      </c>
      <c r="U86" s="240">
        <f t="shared" si="30"/>
        <v>-114980.71521688698</v>
      </c>
      <c r="V86" s="240">
        <f t="shared" si="30"/>
        <v>-107228.62851124283</v>
      </c>
      <c r="W86" s="240">
        <f t="shared" si="30"/>
        <v>-99999.193349194102</v>
      </c>
      <c r="X86" s="240">
        <f t="shared" si="30"/>
        <v>-93257.172168727615</v>
      </c>
      <c r="Y86" s="240">
        <f t="shared" si="30"/>
        <v>-86969.703150888483</v>
      </c>
      <c r="Z86" s="240">
        <f t="shared" si="30"/>
        <v>-81106.140045387729</v>
      </c>
      <c r="AA86" s="240">
        <f t="shared" si="30"/>
        <v>-75637.902795289046</v>
      </c>
      <c r="AB86" s="240">
        <f t="shared" si="30"/>
        <v>-70538.338232691342</v>
      </c>
      <c r="AC86" s="240">
        <f t="shared" si="30"/>
        <v>-65782.590166414098</v>
      </c>
      <c r="AD86" s="240">
        <f t="shared" si="30"/>
        <v>-61347.478228468921</v>
      </c>
      <c r="AE86" s="240">
        <f t="shared" si="30"/>
        <v>-57211.384888793131</v>
      </c>
      <c r="AF86" s="240">
        <f t="shared" si="30"/>
        <v>-53354.150087536982</v>
      </c>
      <c r="AG86" s="240">
        <f t="shared" si="30"/>
        <v>-49756.972971319199</v>
      </c>
    </row>
    <row r="87" spans="1:33" ht="14.25" x14ac:dyDescent="0.2">
      <c r="A87" s="239" t="s">
        <v>273</v>
      </c>
      <c r="B87" s="240">
        <f>SUM($B$86:B86)</f>
        <v>-990734.53960089909</v>
      </c>
      <c r="C87" s="240">
        <f>SUM($B$86:C86)</f>
        <v>-29763822.283525519</v>
      </c>
      <c r="D87" s="240">
        <f>SUM($B$86:D86)</f>
        <v>-29763822.283525519</v>
      </c>
      <c r="E87" s="240">
        <f>SUM($B$86:E86)</f>
        <v>-30056555.383544758</v>
      </c>
      <c r="F87" s="240">
        <f>SUM($B$86:F86)</f>
        <v>-29625322.651862402</v>
      </c>
      <c r="G87" s="240">
        <f>SUM($B$86:G86)</f>
        <v>-29879913.813635185</v>
      </c>
      <c r="H87" s="240">
        <f>SUM($B$86:H86)</f>
        <v>-30117340.246898234</v>
      </c>
      <c r="I87" s="240">
        <f>SUM($B$86:I86)</f>
        <v>-30338759.210618276</v>
      </c>
      <c r="J87" s="240">
        <f>SUM($B$86:J86)</f>
        <v>-30545249.940488026</v>
      </c>
      <c r="K87" s="240">
        <f>SUM($B$86:K86)</f>
        <v>-30737818.90931426</v>
      </c>
      <c r="L87" s="240">
        <f>SUM($B$86:L86)</f>
        <v>-30917404.732746579</v>
      </c>
      <c r="M87" s="240">
        <f>SUM($B$86:M86)</f>
        <v>-31084882.74425821</v>
      </c>
      <c r="N87" s="240">
        <f>SUM($B$86:N86)</f>
        <v>-33210395.55880167</v>
      </c>
      <c r="O87" s="240">
        <f>SUM($B$86:O86)</f>
        <v>-33385183.124072585</v>
      </c>
      <c r="P87" s="240">
        <f>SUM($B$86:P86)</f>
        <v>-33548186.379613888</v>
      </c>
      <c r="Q87" s="240">
        <f>SUM($B$86:Q86)</f>
        <v>-33700199.832492411</v>
      </c>
      <c r="R87" s="240">
        <f>SUM($B$86:R86)</f>
        <v>-33841964.423508182</v>
      </c>
      <c r="S87" s="240">
        <f>SUM($B$86:S86)</f>
        <v>-33974171.138672583</v>
      </c>
      <c r="T87" s="240">
        <f>SUM($B$86:T86)</f>
        <v>-34097464.377197973</v>
      </c>
      <c r="U87" s="240">
        <f>SUM($B$86:U86)</f>
        <v>-34212445.092414863</v>
      </c>
      <c r="V87" s="240">
        <f>SUM($B$86:V86)</f>
        <v>-34319673.720926106</v>
      </c>
      <c r="W87" s="240">
        <f>SUM($B$86:W86)</f>
        <v>-34419672.914275303</v>
      </c>
      <c r="X87" s="240">
        <f>SUM($B$86:X86)</f>
        <v>-34512930.086444028</v>
      </c>
      <c r="Y87" s="240">
        <f>SUM($B$86:Y86)</f>
        <v>-34599899.789594918</v>
      </c>
      <c r="Z87" s="240">
        <f>SUM($B$86:Z86)</f>
        <v>-34681005.929640308</v>
      </c>
      <c r="AA87" s="240">
        <f>SUM($B$86:AA86)</f>
        <v>-34756643.8324356</v>
      </c>
      <c r="AB87" s="240">
        <f>SUM($B$86:AB86)</f>
        <v>-34827182.170668289</v>
      </c>
      <c r="AC87" s="240">
        <f>SUM($B$86:AC86)</f>
        <v>-34892964.760834701</v>
      </c>
      <c r="AD87" s="240">
        <f>SUM($B$86:AD86)</f>
        <v>-34954312.239063174</v>
      </c>
      <c r="AE87" s="240">
        <f>SUM($B$86:AE86)</f>
        <v>-35011523.623951964</v>
      </c>
      <c r="AF87" s="240">
        <f>SUM($B$86:AF86)</f>
        <v>-35064877.774039499</v>
      </c>
      <c r="AG87" s="240">
        <f>SUM($B$86:AG86)</f>
        <v>-35114634.74701082</v>
      </c>
    </row>
    <row r="88" spans="1:33" ht="14.25" x14ac:dyDescent="0.2">
      <c r="A88" s="239" t="s">
        <v>272</v>
      </c>
      <c r="B88" s="247">
        <f>IF((ISERR(IRR($B$83:B83))),0,IF(IRR($B$83:B83)&lt;0,0,IRR($B$83:B83)))</f>
        <v>0</v>
      </c>
      <c r="C88" s="247">
        <f>IF((ISERR(IRR($B$83:C83))),0,IF(IRR($B$83:C83)&lt;0,0,IRR($B$83:C83)))</f>
        <v>0</v>
      </c>
      <c r="D88" s="247">
        <f>IF((ISERR(IRR($B$83:D83))),0,IF(IRR($B$83:D83)&lt;0,0,IRR($B$83:D83)))</f>
        <v>0</v>
      </c>
      <c r="E88" s="247">
        <f>IF((ISERR(IRR($B$83:E83))),0,IF(IRR($B$83:E83)&lt;0,0,IRR($B$83:E83)))</f>
        <v>0</v>
      </c>
      <c r="F88" s="247">
        <f>IF((ISERR(IRR($B$83:F83))),0,IF(IRR($B$83:F83)&lt;0,0,IRR($B$83:F83)))</f>
        <v>0</v>
      </c>
      <c r="G88" s="247">
        <f>IF((ISERR(IRR($B$83:G83))),0,IF(IRR($B$83:G83)&lt;0,0,IRR($B$83:G83)))</f>
        <v>0</v>
      </c>
      <c r="H88" s="247">
        <f>IF((ISERR(IRR($B$83:H83))),0,IF(IRR($B$83:H83)&lt;0,0,IRR($B$83:H83)))</f>
        <v>0</v>
      </c>
      <c r="I88" s="247">
        <f>IF((ISERR(IRR($B$83:I83))),0,IF(IRR($B$83:I83)&lt;0,0,IRR($B$83:I83)))</f>
        <v>0</v>
      </c>
      <c r="J88" s="247">
        <f>IF((ISERR(IRR($B$83:J83))),0,IF(IRR($B$83:J83)&lt;0,0,IRR($B$83:J83)))</f>
        <v>0</v>
      </c>
      <c r="K88" s="247">
        <f>IF((ISERR(IRR($B$83:K83))),0,IF(IRR($B$83:K83)&lt;0,0,IRR($B$83:K83)))</f>
        <v>0</v>
      </c>
      <c r="L88" s="247">
        <f>IF((ISERR(IRR($B$83:L83))),0,IF(IRR($B$83:L83)&lt;0,0,IRR($B$83:L83)))</f>
        <v>0</v>
      </c>
      <c r="M88" s="247">
        <f>IF((ISERR(IRR($B$83:M83))),0,IF(IRR($B$83:M83)&lt;0,0,IRR($B$83:M83)))</f>
        <v>0</v>
      </c>
      <c r="N88" s="247">
        <f>IF((ISERR(IRR($B$83:N83))),0,IF(IRR($B$83:N83)&lt;0,0,IRR($B$83:N83)))</f>
        <v>0</v>
      </c>
      <c r="O88" s="247">
        <f>IF((ISERR(IRR($B$83:O83))),0,IF(IRR($B$83:O83)&lt;0,0,IRR($B$83:O83)))</f>
        <v>0</v>
      </c>
      <c r="P88" s="247">
        <f>IF((ISERR(IRR($B$83:P83))),0,IF(IRR($B$83:P83)&lt;0,0,IRR($B$83:P83)))</f>
        <v>0</v>
      </c>
      <c r="Q88" s="247">
        <f>IF((ISERR(IRR($B$83:Q83))),0,IF(IRR($B$83:Q83)&lt;0,0,IRR($B$83:Q83)))</f>
        <v>0</v>
      </c>
      <c r="R88" s="247">
        <f>IF((ISERR(IRR($B$83:R83))),0,IF(IRR($B$83:R83)&lt;0,0,IRR($B$83:R83)))</f>
        <v>0</v>
      </c>
      <c r="S88" s="247">
        <f>IF((ISERR(IRR($B$83:S83))),0,IF(IRR($B$83:S83)&lt;0,0,IRR($B$83:S83)))</f>
        <v>0</v>
      </c>
      <c r="T88" s="247">
        <f>IF((ISERR(IRR($B$83:T83))),0,IF(IRR($B$83:T83)&lt;0,0,IRR($B$83:T83)))</f>
        <v>0</v>
      </c>
      <c r="U88" s="247">
        <f>IF((ISERR(IRR($B$83:U83))),0,IF(IRR($B$83:U83)&lt;0,0,IRR($B$83:U83)))</f>
        <v>0</v>
      </c>
      <c r="V88" s="247">
        <f>IF((ISERR(IRR($B$83:V83))),0,IF(IRR($B$83:V83)&lt;0,0,IRR($B$83:V83)))</f>
        <v>0</v>
      </c>
      <c r="W88" s="247">
        <f>IF((ISERR(IRR($B$83:W83))),0,IF(IRR($B$83:W83)&lt;0,0,IRR($B$83:W83)))</f>
        <v>0</v>
      </c>
      <c r="X88" s="247">
        <f>IF((ISERR(IRR($B$83:X83))),0,IF(IRR($B$83:X83)&lt;0,0,IRR($B$83:X83)))</f>
        <v>0</v>
      </c>
      <c r="Y88" s="247">
        <f>IF((ISERR(IRR($B$83:Y83))),0,IF(IRR($B$83:Y83)&lt;0,0,IRR($B$83:Y83)))</f>
        <v>0</v>
      </c>
      <c r="Z88" s="247">
        <f>IF((ISERR(IRR($B$83:Z83))),0,IF(IRR($B$83:Z83)&lt;0,0,IRR($B$83:Z83)))</f>
        <v>0</v>
      </c>
      <c r="AA88" s="247">
        <f>IF((ISERR(IRR($B$83:AA83))),0,IF(IRR($B$83:AA83)&lt;0,0,IRR($B$83:AA83)))</f>
        <v>0</v>
      </c>
      <c r="AB88" s="247">
        <f>IF((ISERR(IRR($B$83:AB83))),0,IF(IRR($B$83:AB83)&lt;0,0,IRR($B$83:AB83)))</f>
        <v>0</v>
      </c>
      <c r="AC88" s="247">
        <f>IF((ISERR(IRR($B$83:AC83))),0,IF(IRR($B$83:AC83)&lt;0,0,IRR($B$83:AC83)))</f>
        <v>0</v>
      </c>
      <c r="AD88" s="247">
        <f>IF((ISERR(IRR($B$83:AD83))),0,IF(IRR($B$83:AD83)&lt;0,0,IRR($B$83:AD83)))</f>
        <v>0</v>
      </c>
      <c r="AE88" s="247">
        <f>IF((ISERR(IRR($B$83:AE83))),0,IF(IRR($B$83:AE83)&lt;0,0,IRR($B$83:AE83)))</f>
        <v>0</v>
      </c>
      <c r="AF88" s="247">
        <f>IF((ISERR(IRR($B$83:AF83))),0,IF(IRR($B$83:AF83)&lt;0,0,IRR($B$83:AF83)))</f>
        <v>0</v>
      </c>
      <c r="AG88" s="247">
        <f>IF((ISERR(IRR($B$83:AG83))),0,IF(IRR($B$83:AG83)&lt;0,0,IRR($B$83:AG83)))</f>
        <v>0</v>
      </c>
    </row>
    <row r="89" spans="1:33" ht="14.25" x14ac:dyDescent="0.2">
      <c r="A89" s="239" t="s">
        <v>271</v>
      </c>
      <c r="B89" s="248">
        <f>IF(AND(B84&gt;0,A84&lt;0),(B74-(B84/(B84-A84))),0)</f>
        <v>0</v>
      </c>
      <c r="C89" s="248">
        <f t="shared" ref="C89:AG89" si="31">IF(AND(C84&gt;0,B84&lt;0),(C74-(C84/(C84-B84))),0)</f>
        <v>0</v>
      </c>
      <c r="D89" s="248">
        <f t="shared" si="31"/>
        <v>0</v>
      </c>
      <c r="E89" s="248">
        <f t="shared" si="31"/>
        <v>0</v>
      </c>
      <c r="F89" s="248">
        <f>IF(AND(F84&gt;0,E84&lt;0),(F74-(F84/(F84-E84))),0)</f>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row>
    <row r="90" spans="1:33" ht="15" thickBot="1" x14ac:dyDescent="0.25">
      <c r="A90" s="249" t="s">
        <v>270</v>
      </c>
      <c r="B90" s="250">
        <f t="shared" ref="B90:AG90" si="32">IF(AND(B87&gt;0,A87&lt;0),(B74-(B87/(B87-A87))),0)</f>
        <v>0</v>
      </c>
      <c r="C90" s="250">
        <f t="shared" si="32"/>
        <v>0</v>
      </c>
      <c r="D90" s="250">
        <f t="shared" si="32"/>
        <v>0</v>
      </c>
      <c r="E90" s="250">
        <f t="shared" si="32"/>
        <v>0</v>
      </c>
      <c r="F90" s="250">
        <f>IF(AND(F87&gt;0,E87&lt;0),(F74-(F87/(F87-E87))),0)</f>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row>
    <row r="91" spans="1:33" s="225" customFormat="1" x14ac:dyDescent="0.2">
      <c r="A91" s="199"/>
      <c r="B91" s="251">
        <v>2024</v>
      </c>
      <c r="C91" s="251">
        <f>B91+1</f>
        <v>2025</v>
      </c>
      <c r="D91" s="193">
        <f t="shared" ref="D91:AG91" si="33">C91+1</f>
        <v>2026</v>
      </c>
      <c r="E91" s="193">
        <f t="shared" si="33"/>
        <v>2027</v>
      </c>
      <c r="F91" s="193">
        <f t="shared" si="33"/>
        <v>2028</v>
      </c>
      <c r="G91" s="193">
        <f t="shared" si="33"/>
        <v>2029</v>
      </c>
      <c r="H91" s="193">
        <f t="shared" si="33"/>
        <v>2030</v>
      </c>
      <c r="I91" s="193">
        <f t="shared" si="33"/>
        <v>2031</v>
      </c>
      <c r="J91" s="193">
        <f t="shared" si="33"/>
        <v>2032</v>
      </c>
      <c r="K91" s="193">
        <f t="shared" si="33"/>
        <v>2033</v>
      </c>
      <c r="L91" s="193">
        <f t="shared" si="33"/>
        <v>2034</v>
      </c>
      <c r="M91" s="193">
        <f t="shared" si="33"/>
        <v>2035</v>
      </c>
      <c r="N91" s="193">
        <f t="shared" si="33"/>
        <v>2036</v>
      </c>
      <c r="O91" s="193">
        <f t="shared" si="33"/>
        <v>2037</v>
      </c>
      <c r="P91" s="193">
        <f t="shared" si="33"/>
        <v>2038</v>
      </c>
      <c r="Q91" s="193">
        <f t="shared" si="33"/>
        <v>2039</v>
      </c>
      <c r="R91" s="193">
        <f t="shared" si="33"/>
        <v>2040</v>
      </c>
      <c r="S91" s="193">
        <f t="shared" si="33"/>
        <v>2041</v>
      </c>
      <c r="T91" s="193">
        <f t="shared" si="33"/>
        <v>2042</v>
      </c>
      <c r="U91" s="193">
        <f t="shared" si="33"/>
        <v>2043</v>
      </c>
      <c r="V91" s="193">
        <f t="shared" si="33"/>
        <v>2044</v>
      </c>
      <c r="W91" s="193">
        <f t="shared" si="33"/>
        <v>2045</v>
      </c>
      <c r="X91" s="193">
        <f t="shared" si="33"/>
        <v>2046</v>
      </c>
      <c r="Y91" s="193">
        <f t="shared" si="33"/>
        <v>2047</v>
      </c>
      <c r="Z91" s="193">
        <f t="shared" si="33"/>
        <v>2048</v>
      </c>
      <c r="AA91" s="193">
        <f t="shared" si="33"/>
        <v>2049</v>
      </c>
      <c r="AB91" s="193">
        <f t="shared" si="33"/>
        <v>2050</v>
      </c>
      <c r="AC91" s="193">
        <f t="shared" si="33"/>
        <v>2051</v>
      </c>
      <c r="AD91" s="193">
        <f t="shared" si="33"/>
        <v>2052</v>
      </c>
      <c r="AE91" s="193">
        <f t="shared" si="33"/>
        <v>2053</v>
      </c>
      <c r="AF91" s="193">
        <f t="shared" si="33"/>
        <v>2054</v>
      </c>
      <c r="AG91" s="193">
        <f t="shared" si="33"/>
        <v>2055</v>
      </c>
    </row>
    <row r="92" spans="1:33" ht="15.6" customHeight="1" x14ac:dyDescent="0.2">
      <c r="A92" s="252" t="s">
        <v>269</v>
      </c>
      <c r="B92" s="190"/>
      <c r="C92" s="190"/>
      <c r="D92" s="190"/>
      <c r="E92" s="190"/>
      <c r="F92" s="190"/>
      <c r="G92" s="190"/>
      <c r="H92" s="190"/>
      <c r="I92" s="190"/>
      <c r="J92" s="190"/>
      <c r="K92" s="190"/>
      <c r="L92" s="253">
        <v>10</v>
      </c>
      <c r="M92" s="190">
        <v>10</v>
      </c>
      <c r="N92" s="190"/>
      <c r="O92" s="190"/>
      <c r="P92" s="190"/>
      <c r="Q92" s="190"/>
      <c r="R92" s="190"/>
      <c r="S92" s="190"/>
      <c r="T92" s="190"/>
      <c r="U92" s="190"/>
      <c r="V92" s="190"/>
      <c r="W92" s="190"/>
      <c r="X92" s="190"/>
      <c r="Y92" s="190"/>
      <c r="Z92" s="190"/>
      <c r="AA92" s="190"/>
      <c r="AB92" s="190"/>
      <c r="AC92" s="190"/>
      <c r="AD92" s="190"/>
      <c r="AE92" s="190"/>
      <c r="AF92" s="190"/>
      <c r="AG92" s="190"/>
    </row>
    <row r="93" spans="1:33" ht="12.75" x14ac:dyDescent="0.2">
      <c r="A93" s="191" t="s">
        <v>268</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row>
    <row r="94" spans="1:33" ht="12.75" x14ac:dyDescent="0.2">
      <c r="A94" s="191" t="s">
        <v>267</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row>
    <row r="95" spans="1:33" ht="12.75" x14ac:dyDescent="0.2">
      <c r="A95" s="191" t="s">
        <v>266</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row>
    <row r="96" spans="1:33" ht="12.75" x14ac:dyDescent="0.2">
      <c r="A96" s="192" t="s">
        <v>265</v>
      </c>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row>
    <row r="97" spans="1:80" ht="33" customHeight="1" x14ac:dyDescent="0.2">
      <c r="A97" s="399" t="s">
        <v>491</v>
      </c>
      <c r="B97" s="399"/>
      <c r="C97" s="399"/>
      <c r="D97" s="399"/>
      <c r="E97" s="399"/>
      <c r="F97" s="399"/>
      <c r="G97" s="399"/>
      <c r="H97" s="399"/>
      <c r="I97" s="399"/>
      <c r="J97" s="399"/>
      <c r="K97" s="399"/>
      <c r="L97" s="399"/>
      <c r="M97" s="243"/>
      <c r="N97" s="243"/>
      <c r="O97" s="243"/>
      <c r="P97" s="243"/>
      <c r="Q97" s="243"/>
      <c r="R97" s="243"/>
      <c r="S97" s="243"/>
      <c r="T97" s="243"/>
      <c r="U97" s="243"/>
      <c r="V97" s="243"/>
      <c r="W97" s="243"/>
      <c r="X97" s="243"/>
      <c r="Y97" s="243"/>
      <c r="Z97" s="243"/>
      <c r="AA97" s="243"/>
      <c r="AB97" s="243"/>
      <c r="AC97" s="243"/>
      <c r="AD97" s="243"/>
      <c r="AE97" s="243"/>
      <c r="AF97" s="243"/>
      <c r="AG97" s="243"/>
    </row>
    <row r="98" spans="1:80" hidden="1" x14ac:dyDescent="0.2">
      <c r="C98" s="172"/>
    </row>
    <row r="99" spans="1:80" hidden="1" x14ac:dyDescent="0.2">
      <c r="A99" s="258" t="s">
        <v>492</v>
      </c>
      <c r="C99" s="259"/>
      <c r="D99" s="259"/>
      <c r="E99" s="259"/>
      <c r="F99" s="259"/>
      <c r="G99" s="259"/>
      <c r="H99" s="259"/>
      <c r="I99" s="259"/>
      <c r="J99" s="259"/>
      <c r="K99" s="259"/>
      <c r="L99" s="259"/>
      <c r="M99" s="259"/>
      <c r="N99" s="259"/>
      <c r="O99" s="259"/>
      <c r="P99" s="259"/>
      <c r="Q99" s="259"/>
      <c r="R99" s="259"/>
      <c r="S99" s="259"/>
      <c r="T99" s="259"/>
      <c r="U99" s="259"/>
      <c r="V99" s="259"/>
      <c r="W99" s="259"/>
      <c r="X99" s="259"/>
      <c r="Y99" s="259"/>
      <c r="Z99" s="259"/>
      <c r="AA99" s="259"/>
      <c r="AB99" s="259"/>
      <c r="AC99" s="259"/>
      <c r="AD99" s="259"/>
      <c r="AE99" s="259"/>
      <c r="AF99" s="259"/>
      <c r="AG99" s="259"/>
      <c r="AQ99" s="259"/>
      <c r="AR99" s="259"/>
      <c r="AS99" s="259"/>
      <c r="AT99" s="259"/>
      <c r="AU99" s="259"/>
      <c r="AV99" s="259"/>
      <c r="AW99" s="259"/>
      <c r="AX99" s="259"/>
      <c r="AY99" s="259"/>
      <c r="AZ99" s="259"/>
      <c r="BA99" s="259"/>
      <c r="BB99" s="259"/>
    </row>
    <row r="100" spans="1:80" ht="12.75" hidden="1" x14ac:dyDescent="0.2">
      <c r="A100" s="258"/>
      <c r="B100" s="260">
        <v>2022</v>
      </c>
      <c r="C100" s="260">
        <f t="shared" ref="C100:AG100" si="34">B100+1</f>
        <v>2023</v>
      </c>
      <c r="D100" s="260">
        <f t="shared" si="34"/>
        <v>2024</v>
      </c>
      <c r="E100" s="260">
        <f t="shared" si="34"/>
        <v>2025</v>
      </c>
      <c r="F100" s="260">
        <f t="shared" si="34"/>
        <v>2026</v>
      </c>
      <c r="G100" s="260">
        <f t="shared" si="34"/>
        <v>2027</v>
      </c>
      <c r="H100" s="260">
        <f t="shared" si="34"/>
        <v>2028</v>
      </c>
      <c r="I100" s="260">
        <f t="shared" si="34"/>
        <v>2029</v>
      </c>
      <c r="J100" s="260">
        <f t="shared" si="34"/>
        <v>2030</v>
      </c>
      <c r="K100" s="260">
        <f t="shared" si="34"/>
        <v>2031</v>
      </c>
      <c r="L100" s="260">
        <f t="shared" si="34"/>
        <v>2032</v>
      </c>
      <c r="M100" s="260">
        <f t="shared" si="34"/>
        <v>2033</v>
      </c>
      <c r="N100" s="260">
        <f t="shared" si="34"/>
        <v>2034</v>
      </c>
      <c r="O100" s="260">
        <f t="shared" si="34"/>
        <v>2035</v>
      </c>
      <c r="P100" s="260">
        <f t="shared" si="34"/>
        <v>2036</v>
      </c>
      <c r="Q100" s="260">
        <f t="shared" si="34"/>
        <v>2037</v>
      </c>
      <c r="R100" s="260">
        <f t="shared" si="34"/>
        <v>2038</v>
      </c>
      <c r="S100" s="260">
        <f t="shared" si="34"/>
        <v>2039</v>
      </c>
      <c r="T100" s="260">
        <f t="shared" si="34"/>
        <v>2040</v>
      </c>
      <c r="U100" s="260">
        <f t="shared" si="34"/>
        <v>2041</v>
      </c>
      <c r="V100" s="260">
        <f t="shared" si="34"/>
        <v>2042</v>
      </c>
      <c r="W100" s="260">
        <f t="shared" si="34"/>
        <v>2043</v>
      </c>
      <c r="X100" s="260">
        <f t="shared" si="34"/>
        <v>2044</v>
      </c>
      <c r="Y100" s="260">
        <f t="shared" si="34"/>
        <v>2045</v>
      </c>
      <c r="Z100" s="260">
        <f t="shared" si="34"/>
        <v>2046</v>
      </c>
      <c r="AA100" s="260">
        <f t="shared" si="34"/>
        <v>2047</v>
      </c>
      <c r="AB100" s="260">
        <f t="shared" si="34"/>
        <v>2048</v>
      </c>
      <c r="AC100" s="260">
        <f t="shared" si="34"/>
        <v>2049</v>
      </c>
      <c r="AD100" s="260">
        <f t="shared" si="34"/>
        <v>2050</v>
      </c>
      <c r="AE100" s="260">
        <f t="shared" si="34"/>
        <v>2051</v>
      </c>
      <c r="AF100" s="260">
        <f t="shared" si="34"/>
        <v>2052</v>
      </c>
      <c r="AG100" s="260">
        <f t="shared" si="34"/>
        <v>2053</v>
      </c>
      <c r="AH100" s="260">
        <f t="shared" ref="AH100" si="35">AG100+1</f>
        <v>2054</v>
      </c>
      <c r="AI100" s="260">
        <f t="shared" ref="AI100" si="36">AH100+1</f>
        <v>2055</v>
      </c>
      <c r="AJ100" s="260">
        <f t="shared" ref="AJ100" si="37">AI100+1</f>
        <v>2056</v>
      </c>
      <c r="AK100" s="260">
        <f t="shared" ref="AK100" si="38">AJ100+1</f>
        <v>2057</v>
      </c>
      <c r="AL100" s="260">
        <f t="shared" ref="AL100" si="39">AK100+1</f>
        <v>2058</v>
      </c>
      <c r="AM100" s="260">
        <f t="shared" ref="AM100" si="40">AL100+1</f>
        <v>2059</v>
      </c>
      <c r="AN100" s="260">
        <f t="shared" ref="AN100" si="41">AM100+1</f>
        <v>2060</v>
      </c>
      <c r="AO100" s="260">
        <f t="shared" ref="AO100" si="42">AN100+1</f>
        <v>2061</v>
      </c>
      <c r="CB100" s="225"/>
    </row>
    <row r="101" spans="1:80" ht="12.75" hidden="1" x14ac:dyDescent="0.2">
      <c r="A101" s="258" t="s">
        <v>493</v>
      </c>
      <c r="B101" s="323">
        <v>9.0964662608273128E-2</v>
      </c>
      <c r="C101" s="323">
        <v>9.1135032622053413E-2</v>
      </c>
      <c r="D101" s="324">
        <v>7.8163170639641913E-2</v>
      </c>
      <c r="E101" s="323">
        <v>5.2628968689616612E-2</v>
      </c>
      <c r="F101" s="323">
        <v>4.4208979893394937E-2</v>
      </c>
      <c r="G101" s="323">
        <f>F101</f>
        <v>4.4208979893394937E-2</v>
      </c>
      <c r="H101" s="323">
        <f t="shared" ref="H101:BS101" si="43">G101</f>
        <v>4.4208979893394937E-2</v>
      </c>
      <c r="I101" s="323">
        <f t="shared" si="43"/>
        <v>4.4208979893394937E-2</v>
      </c>
      <c r="J101" s="323">
        <f t="shared" si="43"/>
        <v>4.4208979893394937E-2</v>
      </c>
      <c r="K101" s="323">
        <f t="shared" si="43"/>
        <v>4.4208979893394937E-2</v>
      </c>
      <c r="L101" s="323">
        <f t="shared" si="43"/>
        <v>4.4208979893394937E-2</v>
      </c>
      <c r="M101" s="323">
        <f t="shared" si="43"/>
        <v>4.4208979893394937E-2</v>
      </c>
      <c r="N101" s="323">
        <f t="shared" si="43"/>
        <v>4.4208979893394937E-2</v>
      </c>
      <c r="O101" s="323">
        <f t="shared" si="43"/>
        <v>4.4208979893394937E-2</v>
      </c>
      <c r="P101" s="323">
        <f t="shared" si="43"/>
        <v>4.4208979893394937E-2</v>
      </c>
      <c r="Q101" s="323">
        <f t="shared" si="43"/>
        <v>4.4208979893394937E-2</v>
      </c>
      <c r="R101" s="323">
        <f t="shared" si="43"/>
        <v>4.4208979893394937E-2</v>
      </c>
      <c r="S101" s="323">
        <f t="shared" si="43"/>
        <v>4.4208979893394937E-2</v>
      </c>
      <c r="T101" s="323">
        <f t="shared" si="43"/>
        <v>4.4208979893394937E-2</v>
      </c>
      <c r="U101" s="323">
        <f t="shared" si="43"/>
        <v>4.4208979893394937E-2</v>
      </c>
      <c r="V101" s="323">
        <f t="shared" si="43"/>
        <v>4.4208979893394937E-2</v>
      </c>
      <c r="W101" s="323">
        <f t="shared" si="43"/>
        <v>4.4208979893394937E-2</v>
      </c>
      <c r="X101" s="323">
        <f t="shared" si="43"/>
        <v>4.4208979893394937E-2</v>
      </c>
      <c r="Y101" s="323">
        <f t="shared" si="43"/>
        <v>4.4208979893394937E-2</v>
      </c>
      <c r="Z101" s="323">
        <f t="shared" si="43"/>
        <v>4.4208979893394937E-2</v>
      </c>
      <c r="AA101" s="323">
        <f t="shared" si="43"/>
        <v>4.4208979893394937E-2</v>
      </c>
      <c r="AB101" s="323">
        <f t="shared" si="43"/>
        <v>4.4208979893394937E-2</v>
      </c>
      <c r="AC101" s="323">
        <f t="shared" si="43"/>
        <v>4.4208979893394937E-2</v>
      </c>
      <c r="AD101" s="323">
        <f t="shared" si="43"/>
        <v>4.4208979893394937E-2</v>
      </c>
      <c r="AE101" s="323">
        <f t="shared" si="43"/>
        <v>4.4208979893394937E-2</v>
      </c>
      <c r="AF101" s="323">
        <f t="shared" si="43"/>
        <v>4.4208979893394937E-2</v>
      </c>
      <c r="AG101" s="323">
        <f t="shared" si="43"/>
        <v>4.4208979893394937E-2</v>
      </c>
      <c r="AH101" s="323">
        <f t="shared" si="43"/>
        <v>4.4208979893394937E-2</v>
      </c>
      <c r="AI101" s="323">
        <f t="shared" si="43"/>
        <v>4.4208979893394937E-2</v>
      </c>
      <c r="AJ101" s="323">
        <f t="shared" si="43"/>
        <v>4.4208979893394937E-2</v>
      </c>
      <c r="AK101" s="323">
        <f t="shared" si="43"/>
        <v>4.4208979893394937E-2</v>
      </c>
      <c r="AL101" s="323">
        <f t="shared" si="43"/>
        <v>4.4208979893394937E-2</v>
      </c>
      <c r="AM101" s="323">
        <f t="shared" si="43"/>
        <v>4.4208979893394937E-2</v>
      </c>
      <c r="AN101" s="323">
        <f t="shared" si="43"/>
        <v>4.4208979893394937E-2</v>
      </c>
      <c r="AO101" s="323">
        <f t="shared" si="43"/>
        <v>4.4208979893394937E-2</v>
      </c>
      <c r="AP101" s="323">
        <f t="shared" si="43"/>
        <v>4.4208979893394937E-2</v>
      </c>
      <c r="AQ101" s="323">
        <f t="shared" si="43"/>
        <v>4.4208979893394937E-2</v>
      </c>
      <c r="AR101" s="323">
        <f t="shared" si="43"/>
        <v>4.4208979893394937E-2</v>
      </c>
      <c r="AS101" s="323">
        <f t="shared" si="43"/>
        <v>4.4208979893394937E-2</v>
      </c>
      <c r="AT101" s="323">
        <f t="shared" si="43"/>
        <v>4.4208979893394937E-2</v>
      </c>
      <c r="AU101" s="323">
        <f t="shared" si="43"/>
        <v>4.4208979893394937E-2</v>
      </c>
      <c r="AV101" s="323">
        <f t="shared" si="43"/>
        <v>4.4208979893394937E-2</v>
      </c>
      <c r="AW101" s="323">
        <f t="shared" si="43"/>
        <v>4.4208979893394937E-2</v>
      </c>
      <c r="AX101" s="323">
        <f t="shared" si="43"/>
        <v>4.4208979893394937E-2</v>
      </c>
      <c r="AY101" s="323">
        <f t="shared" si="43"/>
        <v>4.4208979893394937E-2</v>
      </c>
      <c r="AZ101" s="323">
        <f t="shared" si="43"/>
        <v>4.4208979893394937E-2</v>
      </c>
      <c r="BA101" s="323">
        <f t="shared" si="43"/>
        <v>4.4208979893394937E-2</v>
      </c>
      <c r="BB101" s="323">
        <f t="shared" si="43"/>
        <v>4.4208979893394937E-2</v>
      </c>
      <c r="BC101" s="323">
        <f t="shared" si="43"/>
        <v>4.4208979893394937E-2</v>
      </c>
      <c r="BD101" s="323">
        <f t="shared" si="43"/>
        <v>4.4208979893394937E-2</v>
      </c>
      <c r="BE101" s="323">
        <f t="shared" si="43"/>
        <v>4.4208979893394937E-2</v>
      </c>
      <c r="BF101" s="323">
        <f t="shared" si="43"/>
        <v>4.4208979893394937E-2</v>
      </c>
      <c r="BG101" s="323">
        <f t="shared" si="43"/>
        <v>4.4208979893394937E-2</v>
      </c>
      <c r="BH101" s="323">
        <f t="shared" si="43"/>
        <v>4.4208979893394937E-2</v>
      </c>
      <c r="BI101" s="323">
        <f t="shared" si="43"/>
        <v>4.4208979893394937E-2</v>
      </c>
      <c r="BJ101" s="323">
        <f t="shared" si="43"/>
        <v>4.4208979893394937E-2</v>
      </c>
      <c r="BK101" s="323">
        <f t="shared" si="43"/>
        <v>4.4208979893394937E-2</v>
      </c>
      <c r="BL101" s="323">
        <f t="shared" si="43"/>
        <v>4.4208979893394937E-2</v>
      </c>
      <c r="BM101" s="323">
        <f t="shared" si="43"/>
        <v>4.4208979893394937E-2</v>
      </c>
      <c r="BN101" s="323">
        <f t="shared" si="43"/>
        <v>4.4208979893394937E-2</v>
      </c>
      <c r="BO101" s="323">
        <f t="shared" si="43"/>
        <v>4.4208979893394937E-2</v>
      </c>
      <c r="BP101" s="323">
        <f t="shared" si="43"/>
        <v>4.4208979893394937E-2</v>
      </c>
      <c r="BQ101" s="323">
        <f t="shared" si="43"/>
        <v>4.4208979893394937E-2</v>
      </c>
      <c r="BR101" s="323">
        <f t="shared" si="43"/>
        <v>4.4208979893394937E-2</v>
      </c>
      <c r="BS101" s="323">
        <f t="shared" si="43"/>
        <v>4.4208979893394937E-2</v>
      </c>
      <c r="BT101" s="323">
        <f t="shared" ref="BT101:CA101" si="44">BS101</f>
        <v>4.4208979893394937E-2</v>
      </c>
      <c r="BU101" s="323">
        <f t="shared" si="44"/>
        <v>4.4208979893394937E-2</v>
      </c>
      <c r="BV101" s="323">
        <f t="shared" si="44"/>
        <v>4.4208979893394937E-2</v>
      </c>
      <c r="BW101" s="323">
        <f t="shared" si="44"/>
        <v>4.4208979893394937E-2</v>
      </c>
      <c r="BX101" s="323">
        <f t="shared" si="44"/>
        <v>4.4208979893394937E-2</v>
      </c>
      <c r="BY101" s="323">
        <f t="shared" si="44"/>
        <v>4.4208979893394937E-2</v>
      </c>
      <c r="BZ101" s="323">
        <f t="shared" si="44"/>
        <v>4.4208979893394937E-2</v>
      </c>
      <c r="CA101" s="323">
        <f t="shared" si="44"/>
        <v>4.4208979893394937E-2</v>
      </c>
      <c r="CB101" s="225"/>
    </row>
    <row r="102" spans="1:80" s="225" customFormat="1" ht="15" hidden="1" x14ac:dyDescent="0.2">
      <c r="A102" s="258" t="s">
        <v>494</v>
      </c>
      <c r="B102" s="301"/>
      <c r="C102" s="301"/>
      <c r="D102" s="324">
        <f>D101</f>
        <v>7.8163170639641913E-2</v>
      </c>
      <c r="E102" s="301">
        <f t="shared" ref="E102:AG102" si="45">(1+D102)*(1+E101)-1</f>
        <v>0.13490578638953354</v>
      </c>
      <c r="F102" s="301">
        <f t="shared" si="45"/>
        <v>0.18507881348092603</v>
      </c>
      <c r="G102" s="301">
        <f t="shared" si="45"/>
        <v>0.23746993891819246</v>
      </c>
      <c r="H102" s="301">
        <f t="shared" si="45"/>
        <v>0.29217722256650736</v>
      </c>
      <c r="I102" s="301">
        <f t="shared" si="45"/>
        <v>0.34930305941765294</v>
      </c>
      <c r="J102" s="301">
        <f t="shared" si="45"/>
        <v>0.40895437124154421</v>
      </c>
      <c r="K102" s="301">
        <f t="shared" si="45"/>
        <v>0.47124280671047258</v>
      </c>
      <c r="L102" s="301">
        <f t="shared" si="45"/>
        <v>0.53628495037063773</v>
      </c>
      <c r="M102" s="301">
        <f t="shared" si="45"/>
        <v>0.60420254085209835</v>
      </c>
      <c r="N102" s="301">
        <f t="shared" si="45"/>
        <v>0.67512269872556185</v>
      </c>
      <c r="O102" s="301">
        <f t="shared" si="45"/>
        <v>0.74917816443248952</v>
      </c>
      <c r="P102" s="301">
        <f t="shared" si="45"/>
        <v>0.82650754673385074</v>
      </c>
      <c r="Q102" s="301">
        <f t="shared" si="45"/>
        <v>0.90725558214254165</v>
      </c>
      <c r="R102" s="301">
        <f t="shared" si="45"/>
        <v>0.99157340582504649</v>
      </c>
      <c r="S102" s="301">
        <f t="shared" si="45"/>
        <v>1.079618834479386</v>
      </c>
      <c r="T102" s="301">
        <f t="shared" si="45"/>
        <v>1.1715566617188107</v>
      </c>
      <c r="U102" s="301">
        <f t="shared" si="45"/>
        <v>1.2675589665141054</v>
      </c>
      <c r="V102" s="301">
        <f t="shared" si="45"/>
        <v>1.3678054352718148</v>
      </c>
      <c r="W102" s="301">
        <f t="shared" si="45"/>
        <v>1.4724836981512177</v>
      </c>
      <c r="X102" s="301">
        <f t="shared" si="45"/>
        <v>1.5817896802495315</v>
      </c>
      <c r="Y102" s="301">
        <f t="shared" si="45"/>
        <v>1.6959279683126574</v>
      </c>
      <c r="Z102" s="301">
        <f t="shared" si="45"/>
        <v>1.8151121936578325</v>
      </c>
      <c r="AA102" s="301">
        <f t="shared" si="45"/>
        <v>1.9395654320249025</v>
      </c>
      <c r="AB102" s="301">
        <f t="shared" si="45"/>
        <v>2.0695206211046102</v>
      </c>
      <c r="AC102" s="301">
        <f t="shared" si="45"/>
        <v>2.2052209965253851</v>
      </c>
      <c r="AD102" s="301">
        <f t="shared" si="45"/>
        <v>2.3469205471146628</v>
      </c>
      <c r="AE102" s="301">
        <f t="shared" si="45"/>
        <v>2.4948844902868452</v>
      </c>
      <c r="AF102" s="301">
        <f t="shared" si="45"/>
        <v>2.6493897684476742</v>
      </c>
      <c r="AG102" s="301">
        <f t="shared" si="45"/>
        <v>2.8107255673441385</v>
      </c>
      <c r="AH102" s="301">
        <f t="shared" ref="AH102" si="46">(1+AG102)*(1+AH101)-1</f>
        <v>2.9791938573301016</v>
      </c>
      <c r="AI102" s="301">
        <f t="shared" ref="AI102" si="47">(1+AH102)*(1+AI101)-1</f>
        <v>3.1551099585607281</v>
      </c>
      <c r="AJ102" s="301">
        <f t="shared" ref="AJ102" si="48">(1+AI102)*(1+AJ101)-1</f>
        <v>3.3388031311735844</v>
      </c>
      <c r="AK102" s="301">
        <f t="shared" ref="AK102" si="49">(1+AJ102)*(1+AK101)-1</f>
        <v>3.5306171915610358</v>
      </c>
      <c r="AL102" s="301">
        <f t="shared" ref="AL102" si="50">(1+AK102)*(1+AL101)-1</f>
        <v>3.7309111558874273</v>
      </c>
      <c r="AM102" s="301">
        <f t="shared" ref="AM102" si="51">(1+AL102)*(1+AM101)-1</f>
        <v>3.9400599120554922</v>
      </c>
      <c r="AN102" s="301">
        <f t="shared" ref="AN102" si="52">(1+AM102)*(1+AN101)-1</f>
        <v>4.1584549213797199</v>
      </c>
      <c r="AO102" s="301">
        <f t="shared" ref="AO102" si="53">(1+AN102)*(1+AO101)-1</f>
        <v>4.3865049512799796</v>
      </c>
    </row>
    <row r="103" spans="1:80" s="225" customFormat="1" hidden="1" x14ac:dyDescent="0.2">
      <c r="A103" s="261"/>
      <c r="B103" s="262"/>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c r="AJ103" s="262"/>
      <c r="AK103" s="262"/>
      <c r="AL103" s="262"/>
      <c r="AM103" s="262"/>
      <c r="AN103" s="262"/>
      <c r="AO103" s="262"/>
    </row>
    <row r="104" spans="1:80" ht="12.75" hidden="1" x14ac:dyDescent="0.2">
      <c r="A104" s="257"/>
      <c r="B104" s="300">
        <v>2022</v>
      </c>
      <c r="C104" s="300">
        <f t="shared" ref="C104:M105" si="54">B104+1</f>
        <v>2023</v>
      </c>
      <c r="D104" s="300">
        <f t="shared" si="54"/>
        <v>2024</v>
      </c>
      <c r="E104" s="300">
        <f t="shared" si="54"/>
        <v>2025</v>
      </c>
      <c r="F104" s="300">
        <f t="shared" si="54"/>
        <v>2026</v>
      </c>
      <c r="G104" s="300">
        <f t="shared" si="54"/>
        <v>2027</v>
      </c>
      <c r="H104" s="300">
        <f t="shared" si="54"/>
        <v>2028</v>
      </c>
      <c r="I104" s="300">
        <f t="shared" si="54"/>
        <v>2029</v>
      </c>
      <c r="J104" s="300">
        <f t="shared" si="54"/>
        <v>2030</v>
      </c>
      <c r="K104" s="300">
        <f t="shared" si="54"/>
        <v>2031</v>
      </c>
      <c r="L104" s="300">
        <f t="shared" si="54"/>
        <v>2032</v>
      </c>
      <c r="M104" s="300">
        <f t="shared" si="54"/>
        <v>2033</v>
      </c>
      <c r="N104" s="300">
        <f t="shared" ref="N104:AC105" si="55">M104+1</f>
        <v>2034</v>
      </c>
      <c r="O104" s="300">
        <f t="shared" si="55"/>
        <v>2035</v>
      </c>
      <c r="P104" s="300">
        <f t="shared" si="55"/>
        <v>2036</v>
      </c>
      <c r="Q104" s="300">
        <f t="shared" si="55"/>
        <v>2037</v>
      </c>
      <c r="R104" s="300">
        <f t="shared" si="55"/>
        <v>2038</v>
      </c>
      <c r="S104" s="300">
        <f t="shared" si="55"/>
        <v>2039</v>
      </c>
      <c r="T104" s="300">
        <f t="shared" si="55"/>
        <v>2040</v>
      </c>
      <c r="U104" s="300">
        <f t="shared" si="55"/>
        <v>2041</v>
      </c>
      <c r="V104" s="300">
        <f t="shared" si="55"/>
        <v>2042</v>
      </c>
      <c r="W104" s="300">
        <f t="shared" si="55"/>
        <v>2043</v>
      </c>
      <c r="X104" s="300">
        <f t="shared" si="55"/>
        <v>2044</v>
      </c>
      <c r="Y104" s="300">
        <f t="shared" si="55"/>
        <v>2045</v>
      </c>
      <c r="Z104" s="300">
        <f t="shared" si="55"/>
        <v>2046</v>
      </c>
      <c r="AA104" s="300">
        <f t="shared" si="55"/>
        <v>2047</v>
      </c>
      <c r="AB104" s="300">
        <f t="shared" si="55"/>
        <v>2048</v>
      </c>
      <c r="AC104" s="300">
        <f t="shared" si="55"/>
        <v>2049</v>
      </c>
      <c r="AD104" s="300">
        <f t="shared" ref="AD104:AG105" si="56">AC104+1</f>
        <v>2050</v>
      </c>
      <c r="AE104" s="300">
        <f t="shared" si="56"/>
        <v>2051</v>
      </c>
      <c r="AF104" s="300">
        <f t="shared" si="56"/>
        <v>2052</v>
      </c>
      <c r="AG104" s="300">
        <f t="shared" si="56"/>
        <v>2053</v>
      </c>
      <c r="AH104" s="300">
        <f t="shared" ref="AH104:AH105" si="57">AG104+1</f>
        <v>2054</v>
      </c>
      <c r="AI104" s="300">
        <f t="shared" ref="AI104:AI105" si="58">AH104+1</f>
        <v>2055</v>
      </c>
      <c r="AJ104" s="300">
        <f t="shared" ref="AJ104:AJ105" si="59">AI104+1</f>
        <v>2056</v>
      </c>
      <c r="AK104" s="300">
        <f t="shared" ref="AK104:AK105" si="60">AJ104+1</f>
        <v>2057</v>
      </c>
      <c r="AL104" s="300">
        <f t="shared" ref="AL104:AL105" si="61">AK104+1</f>
        <v>2058</v>
      </c>
      <c r="AM104" s="300">
        <f t="shared" ref="AM104:AM105" si="62">AL104+1</f>
        <v>2059</v>
      </c>
      <c r="AN104" s="300">
        <f t="shared" ref="AN104:AN105" si="63">AM104+1</f>
        <v>2060</v>
      </c>
      <c r="AO104" s="300">
        <f t="shared" ref="AO104:AO105" si="64">AN104+1</f>
        <v>2061</v>
      </c>
      <c r="AP104" s="255"/>
      <c r="AQ104" s="255"/>
      <c r="AR104" s="255"/>
      <c r="AS104" s="255"/>
      <c r="AT104" s="255"/>
      <c r="AU104" s="255"/>
      <c r="AV104" s="255"/>
    </row>
    <row r="105" spans="1:80" hidden="1" x14ac:dyDescent="0.2">
      <c r="A105" s="257"/>
      <c r="B105" s="302">
        <v>0</v>
      </c>
      <c r="C105" s="302">
        <v>0</v>
      </c>
      <c r="D105" s="325">
        <v>1</v>
      </c>
      <c r="E105" s="302">
        <f t="shared" si="54"/>
        <v>2</v>
      </c>
      <c r="F105" s="302">
        <f t="shared" si="54"/>
        <v>3</v>
      </c>
      <c r="G105" s="302">
        <f t="shared" si="54"/>
        <v>4</v>
      </c>
      <c r="H105" s="302">
        <f t="shared" si="54"/>
        <v>5</v>
      </c>
      <c r="I105" s="302">
        <f t="shared" si="54"/>
        <v>6</v>
      </c>
      <c r="J105" s="302">
        <f t="shared" si="54"/>
        <v>7</v>
      </c>
      <c r="K105" s="302">
        <f t="shared" si="54"/>
        <v>8</v>
      </c>
      <c r="L105" s="302">
        <f t="shared" si="54"/>
        <v>9</v>
      </c>
      <c r="M105" s="302">
        <f t="shared" si="54"/>
        <v>10</v>
      </c>
      <c r="N105" s="302">
        <f t="shared" si="55"/>
        <v>11</v>
      </c>
      <c r="O105" s="302">
        <f t="shared" si="55"/>
        <v>12</v>
      </c>
      <c r="P105" s="302">
        <f t="shared" si="55"/>
        <v>13</v>
      </c>
      <c r="Q105" s="302">
        <f t="shared" si="55"/>
        <v>14</v>
      </c>
      <c r="R105" s="302">
        <f t="shared" si="55"/>
        <v>15</v>
      </c>
      <c r="S105" s="302">
        <f t="shared" si="55"/>
        <v>16</v>
      </c>
      <c r="T105" s="302">
        <f t="shared" si="55"/>
        <v>17</v>
      </c>
      <c r="U105" s="302">
        <f t="shared" si="55"/>
        <v>18</v>
      </c>
      <c r="V105" s="302">
        <f t="shared" si="55"/>
        <v>19</v>
      </c>
      <c r="W105" s="302">
        <f t="shared" si="55"/>
        <v>20</v>
      </c>
      <c r="X105" s="302">
        <f t="shared" si="55"/>
        <v>21</v>
      </c>
      <c r="Y105" s="302">
        <f t="shared" si="55"/>
        <v>22</v>
      </c>
      <c r="Z105" s="302">
        <f t="shared" si="55"/>
        <v>23</v>
      </c>
      <c r="AA105" s="302">
        <f t="shared" si="55"/>
        <v>24</v>
      </c>
      <c r="AB105" s="302">
        <f t="shared" si="55"/>
        <v>25</v>
      </c>
      <c r="AC105" s="302">
        <f t="shared" si="55"/>
        <v>26</v>
      </c>
      <c r="AD105" s="302">
        <f t="shared" si="56"/>
        <v>27</v>
      </c>
      <c r="AE105" s="302">
        <f t="shared" si="56"/>
        <v>28</v>
      </c>
      <c r="AF105" s="302">
        <f t="shared" si="56"/>
        <v>29</v>
      </c>
      <c r="AG105" s="302">
        <f t="shared" si="56"/>
        <v>30</v>
      </c>
      <c r="AH105" s="302">
        <f t="shared" si="57"/>
        <v>31</v>
      </c>
      <c r="AI105" s="302">
        <f t="shared" si="58"/>
        <v>32</v>
      </c>
      <c r="AJ105" s="302">
        <f t="shared" si="59"/>
        <v>33</v>
      </c>
      <c r="AK105" s="302">
        <f t="shared" si="60"/>
        <v>34</v>
      </c>
      <c r="AL105" s="302">
        <f t="shared" si="61"/>
        <v>35</v>
      </c>
      <c r="AM105" s="302">
        <f t="shared" si="62"/>
        <v>36</v>
      </c>
      <c r="AN105" s="302">
        <f t="shared" si="63"/>
        <v>37</v>
      </c>
      <c r="AO105" s="302">
        <f t="shared" si="64"/>
        <v>38</v>
      </c>
      <c r="AP105" s="255"/>
      <c r="AQ105" s="255"/>
      <c r="AR105" s="255"/>
      <c r="AS105" s="255"/>
      <c r="AT105" s="255"/>
      <c r="AU105" s="255"/>
      <c r="AV105" s="255"/>
    </row>
    <row r="106" spans="1:80" ht="15" hidden="1" x14ac:dyDescent="0.2">
      <c r="A106" s="257"/>
      <c r="B106" s="303">
        <v>0.5</v>
      </c>
      <c r="C106" s="303">
        <f t="shared" ref="C106:AG106" si="65">AVERAGE(B105:C105)</f>
        <v>0</v>
      </c>
      <c r="D106" s="326">
        <f t="shared" si="65"/>
        <v>0.5</v>
      </c>
      <c r="E106" s="303">
        <f t="shared" si="65"/>
        <v>1.5</v>
      </c>
      <c r="F106" s="303">
        <f t="shared" si="65"/>
        <v>2.5</v>
      </c>
      <c r="G106" s="303">
        <f t="shared" si="65"/>
        <v>3.5</v>
      </c>
      <c r="H106" s="303">
        <f t="shared" si="65"/>
        <v>4.5</v>
      </c>
      <c r="I106" s="303">
        <f t="shared" si="65"/>
        <v>5.5</v>
      </c>
      <c r="J106" s="303">
        <f t="shared" si="65"/>
        <v>6.5</v>
      </c>
      <c r="K106" s="303">
        <f t="shared" si="65"/>
        <v>7.5</v>
      </c>
      <c r="L106" s="303">
        <f t="shared" si="65"/>
        <v>8.5</v>
      </c>
      <c r="M106" s="303">
        <f t="shared" si="65"/>
        <v>9.5</v>
      </c>
      <c r="N106" s="303">
        <f t="shared" si="65"/>
        <v>10.5</v>
      </c>
      <c r="O106" s="303">
        <f t="shared" si="65"/>
        <v>11.5</v>
      </c>
      <c r="P106" s="303">
        <f t="shared" si="65"/>
        <v>12.5</v>
      </c>
      <c r="Q106" s="303">
        <f t="shared" si="65"/>
        <v>13.5</v>
      </c>
      <c r="R106" s="303">
        <f t="shared" si="65"/>
        <v>14.5</v>
      </c>
      <c r="S106" s="303">
        <f t="shared" si="65"/>
        <v>15.5</v>
      </c>
      <c r="T106" s="303">
        <f t="shared" si="65"/>
        <v>16.5</v>
      </c>
      <c r="U106" s="303">
        <f t="shared" si="65"/>
        <v>17.5</v>
      </c>
      <c r="V106" s="303">
        <f t="shared" si="65"/>
        <v>18.5</v>
      </c>
      <c r="W106" s="303">
        <f t="shared" si="65"/>
        <v>19.5</v>
      </c>
      <c r="X106" s="303">
        <f t="shared" si="65"/>
        <v>20.5</v>
      </c>
      <c r="Y106" s="303">
        <f t="shared" si="65"/>
        <v>21.5</v>
      </c>
      <c r="Z106" s="303">
        <f t="shared" si="65"/>
        <v>22.5</v>
      </c>
      <c r="AA106" s="303">
        <f t="shared" si="65"/>
        <v>23.5</v>
      </c>
      <c r="AB106" s="303">
        <f t="shared" si="65"/>
        <v>24.5</v>
      </c>
      <c r="AC106" s="303">
        <f t="shared" si="65"/>
        <v>25.5</v>
      </c>
      <c r="AD106" s="303">
        <f t="shared" si="65"/>
        <v>26.5</v>
      </c>
      <c r="AE106" s="303">
        <f t="shared" si="65"/>
        <v>27.5</v>
      </c>
      <c r="AF106" s="303">
        <f t="shared" si="65"/>
        <v>28.5</v>
      </c>
      <c r="AG106" s="303">
        <f t="shared" si="65"/>
        <v>29.5</v>
      </c>
      <c r="AH106" s="303">
        <f t="shared" ref="AH106" si="66">AVERAGE(AG105:AH105)</f>
        <v>30.5</v>
      </c>
      <c r="AI106" s="303">
        <f t="shared" ref="AI106" si="67">AVERAGE(AH105:AI105)</f>
        <v>31.5</v>
      </c>
      <c r="AJ106" s="303">
        <f t="shared" ref="AJ106" si="68">AVERAGE(AI105:AJ105)</f>
        <v>32.5</v>
      </c>
      <c r="AK106" s="303">
        <f t="shared" ref="AK106" si="69">AVERAGE(AJ105:AK105)</f>
        <v>33.5</v>
      </c>
      <c r="AL106" s="303">
        <f t="shared" ref="AL106" si="70">AVERAGE(AK105:AL105)</f>
        <v>34.5</v>
      </c>
      <c r="AM106" s="303">
        <f t="shared" ref="AM106" si="71">AVERAGE(AL105:AM105)</f>
        <v>35.5</v>
      </c>
      <c r="AN106" s="303">
        <f t="shared" ref="AN106" si="72">AVERAGE(AM105:AN105)</f>
        <v>36.5</v>
      </c>
      <c r="AO106" s="303">
        <f t="shared" ref="AO106" si="73">AVERAGE(AN105:AO105)</f>
        <v>37.5</v>
      </c>
      <c r="AP106" s="255"/>
      <c r="AQ106" s="255"/>
      <c r="AR106" s="255"/>
      <c r="AS106" s="255"/>
      <c r="AT106" s="255"/>
      <c r="AU106" s="255"/>
      <c r="AV106" s="255"/>
    </row>
    <row r="107" spans="1:80" ht="12.75" hidden="1" x14ac:dyDescent="0.2">
      <c r="A107" s="257"/>
      <c r="B107" s="255"/>
      <c r="C107" s="255"/>
      <c r="D107" s="255"/>
      <c r="E107" s="255"/>
      <c r="F107" s="255"/>
      <c r="G107" s="255"/>
      <c r="H107" s="255"/>
      <c r="I107" s="255"/>
      <c r="J107" s="255"/>
      <c r="K107" s="255"/>
      <c r="L107" s="255"/>
      <c r="M107" s="255"/>
      <c r="N107" s="255"/>
      <c r="O107" s="255"/>
      <c r="P107" s="255"/>
      <c r="Q107" s="255"/>
      <c r="R107" s="255"/>
      <c r="S107" s="255"/>
      <c r="T107" s="255"/>
      <c r="U107" s="255"/>
      <c r="V107" s="255"/>
      <c r="W107" s="255"/>
      <c r="X107" s="255"/>
      <c r="Y107" s="255"/>
      <c r="Z107" s="255"/>
      <c r="AA107" s="255"/>
      <c r="AB107" s="255"/>
      <c r="AC107" s="255"/>
      <c r="AD107" s="255"/>
      <c r="AE107" s="255"/>
      <c r="AF107" s="255"/>
      <c r="AG107" s="255"/>
      <c r="AH107" s="255"/>
      <c r="AI107" s="255"/>
      <c r="AJ107" s="255"/>
      <c r="AK107" s="255"/>
      <c r="AL107" s="255"/>
      <c r="AM107" s="255"/>
      <c r="AN107" s="255"/>
      <c r="AO107" s="255"/>
      <c r="AP107" s="255"/>
      <c r="AQ107" s="255"/>
      <c r="AR107" s="255"/>
      <c r="AS107" s="255"/>
      <c r="AT107" s="255"/>
      <c r="AU107" s="255"/>
      <c r="AV107" s="255"/>
      <c r="AW107" s="255"/>
      <c r="AX107" s="255"/>
      <c r="AY107" s="255"/>
      <c r="AZ107" s="255"/>
      <c r="BA107" s="255"/>
      <c r="BB107" s="255"/>
    </row>
    <row r="108" spans="1:80" ht="12.75" hidden="1" x14ac:dyDescent="0.2">
      <c r="A108" s="257"/>
      <c r="B108" s="255"/>
      <c r="C108" s="255"/>
      <c r="D108" s="255"/>
      <c r="E108" s="255"/>
      <c r="F108" s="255"/>
      <c r="G108" s="255"/>
      <c r="H108" s="255"/>
      <c r="I108" s="255"/>
      <c r="J108" s="255"/>
      <c r="K108" s="255"/>
      <c r="L108" s="255"/>
      <c r="M108" s="255"/>
      <c r="N108" s="255"/>
      <c r="O108" s="255"/>
      <c r="P108" s="255"/>
      <c r="Q108" s="255"/>
      <c r="R108" s="255"/>
      <c r="S108" s="255"/>
      <c r="T108" s="255"/>
      <c r="U108" s="255"/>
      <c r="V108" s="255"/>
      <c r="W108" s="255"/>
      <c r="X108" s="255"/>
      <c r="Y108" s="255"/>
      <c r="Z108" s="255"/>
      <c r="AA108" s="255"/>
      <c r="AB108" s="255"/>
      <c r="AC108" s="255"/>
      <c r="AD108" s="255"/>
      <c r="AE108" s="255"/>
      <c r="AF108" s="255"/>
      <c r="AG108" s="255"/>
      <c r="AH108" s="255"/>
      <c r="AI108" s="255"/>
      <c r="AJ108" s="255"/>
      <c r="AK108" s="255"/>
      <c r="AL108" s="255"/>
      <c r="AM108" s="255"/>
      <c r="AN108" s="255"/>
      <c r="AO108" s="255"/>
      <c r="AP108" s="255"/>
      <c r="AQ108" s="255"/>
      <c r="AR108" s="255"/>
      <c r="AS108" s="255"/>
      <c r="AT108" s="255"/>
      <c r="AU108" s="255"/>
      <c r="AV108" s="255"/>
      <c r="AW108" s="255"/>
      <c r="AX108" s="255"/>
      <c r="AY108" s="255"/>
      <c r="AZ108" s="255"/>
      <c r="BA108" s="255"/>
      <c r="BB108" s="255"/>
    </row>
    <row r="109" spans="1:80" ht="12.75" hidden="1" x14ac:dyDescent="0.2">
      <c r="A109" s="257"/>
      <c r="B109" s="255"/>
      <c r="C109" s="255"/>
      <c r="D109" s="255"/>
      <c r="E109" s="255"/>
      <c r="F109" s="255"/>
      <c r="G109" s="255"/>
      <c r="H109" s="255"/>
      <c r="I109" s="255"/>
      <c r="J109" s="255"/>
      <c r="K109" s="255"/>
      <c r="L109" s="255"/>
      <c r="M109" s="255"/>
      <c r="N109" s="255"/>
      <c r="O109" s="255"/>
      <c r="P109" s="255"/>
      <c r="Q109" s="255"/>
      <c r="R109" s="255"/>
      <c r="S109" s="255"/>
      <c r="T109" s="255"/>
      <c r="U109" s="255"/>
      <c r="V109" s="255"/>
      <c r="W109" s="255"/>
      <c r="X109" s="255"/>
      <c r="Y109" s="255"/>
      <c r="Z109" s="255"/>
      <c r="AA109" s="255"/>
      <c r="AB109" s="255"/>
      <c r="AC109" s="255"/>
      <c r="AD109" s="255"/>
      <c r="AE109" s="255"/>
      <c r="AF109" s="255"/>
      <c r="AG109" s="255"/>
      <c r="AH109" s="255"/>
      <c r="AI109" s="255"/>
      <c r="AJ109" s="255"/>
      <c r="AK109" s="255"/>
      <c r="AL109" s="255"/>
      <c r="AM109" s="255"/>
      <c r="AN109" s="255"/>
      <c r="AO109" s="255"/>
      <c r="AP109" s="255"/>
      <c r="AQ109" s="255"/>
      <c r="AR109" s="255"/>
      <c r="AS109" s="255"/>
      <c r="AT109" s="255"/>
      <c r="AU109" s="255"/>
      <c r="AV109" s="255"/>
      <c r="AW109" s="255"/>
      <c r="AX109" s="255"/>
      <c r="AY109" s="255"/>
      <c r="AZ109" s="255"/>
      <c r="BA109" s="255"/>
      <c r="BB109" s="255"/>
    </row>
    <row r="110" spans="1:80" ht="12.75" x14ac:dyDescent="0.2">
      <c r="A110" s="257"/>
      <c r="B110" s="255"/>
      <c r="C110" s="255"/>
      <c r="D110" s="255"/>
      <c r="E110" s="255"/>
      <c r="F110" s="255"/>
      <c r="G110" s="255"/>
      <c r="H110" s="255"/>
      <c r="I110" s="255"/>
      <c r="J110" s="255"/>
      <c r="K110" s="255"/>
      <c r="L110" s="255"/>
      <c r="M110" s="255"/>
      <c r="N110" s="255"/>
      <c r="O110" s="255"/>
      <c r="P110" s="255"/>
      <c r="Q110" s="255"/>
      <c r="R110" s="255"/>
      <c r="S110" s="255"/>
      <c r="T110" s="255"/>
      <c r="U110" s="255"/>
      <c r="V110" s="255"/>
      <c r="W110" s="255"/>
      <c r="X110" s="255"/>
      <c r="Y110" s="255"/>
      <c r="Z110" s="255"/>
      <c r="AA110" s="255"/>
      <c r="AB110" s="255"/>
      <c r="AC110" s="255"/>
      <c r="AD110" s="255"/>
      <c r="AE110" s="255"/>
      <c r="AF110" s="255"/>
      <c r="AG110" s="255"/>
      <c r="AH110" s="255"/>
      <c r="AI110" s="255"/>
      <c r="AJ110" s="255"/>
      <c r="AK110" s="255"/>
      <c r="AL110" s="255"/>
      <c r="AM110" s="255"/>
      <c r="AN110" s="255"/>
      <c r="AO110" s="255"/>
      <c r="AP110" s="255"/>
      <c r="AQ110" s="255"/>
      <c r="AR110" s="255"/>
      <c r="AS110" s="255"/>
      <c r="AT110" s="255"/>
      <c r="AU110" s="255"/>
      <c r="AV110" s="255"/>
      <c r="AW110" s="255"/>
      <c r="AX110" s="255"/>
      <c r="AY110" s="255"/>
      <c r="AZ110" s="255"/>
      <c r="BA110" s="255"/>
      <c r="BB110" s="255"/>
    </row>
    <row r="111" spans="1:80" ht="12.75" x14ac:dyDescent="0.2">
      <c r="A111" s="257"/>
      <c r="B111" s="255"/>
      <c r="C111" s="255"/>
      <c r="D111" s="255"/>
      <c r="E111" s="255"/>
      <c r="F111" s="255"/>
      <c r="G111" s="255"/>
      <c r="H111" s="255"/>
      <c r="I111" s="255"/>
      <c r="J111" s="255"/>
      <c r="K111" s="255"/>
      <c r="L111" s="255"/>
      <c r="M111" s="255"/>
      <c r="N111" s="255"/>
      <c r="O111" s="255"/>
      <c r="P111" s="255"/>
      <c r="Q111" s="255"/>
      <c r="R111" s="255"/>
      <c r="S111" s="255"/>
      <c r="T111" s="255"/>
      <c r="U111" s="255"/>
      <c r="V111" s="255"/>
      <c r="W111" s="255"/>
      <c r="X111" s="255"/>
      <c r="Y111" s="255"/>
      <c r="Z111" s="255"/>
      <c r="AA111" s="255"/>
      <c r="AB111" s="255"/>
      <c r="AC111" s="255"/>
      <c r="AD111" s="255"/>
      <c r="AE111" s="255"/>
      <c r="AF111" s="255"/>
      <c r="AG111" s="255"/>
      <c r="AH111" s="255"/>
      <c r="AI111" s="255"/>
      <c r="AJ111" s="255"/>
      <c r="AK111" s="255"/>
      <c r="AL111" s="255"/>
      <c r="AM111" s="255"/>
      <c r="AN111" s="255"/>
      <c r="AO111" s="255"/>
      <c r="AP111" s="255"/>
      <c r="AQ111" s="255"/>
      <c r="AR111" s="255"/>
      <c r="AS111" s="255"/>
      <c r="AT111" s="255"/>
      <c r="AU111" s="255"/>
      <c r="AV111" s="255"/>
      <c r="AW111" s="255"/>
      <c r="AX111" s="255"/>
      <c r="AY111" s="255"/>
      <c r="AZ111" s="255"/>
      <c r="BA111" s="255"/>
      <c r="BB111" s="255"/>
    </row>
    <row r="112" spans="1:80" ht="12.75" x14ac:dyDescent="0.2">
      <c r="A112" s="257"/>
      <c r="B112" s="255"/>
      <c r="C112" s="255"/>
      <c r="D112" s="255"/>
      <c r="E112" s="255"/>
      <c r="F112" s="255"/>
      <c r="G112" s="255"/>
      <c r="H112" s="255"/>
      <c r="I112" s="255"/>
      <c r="J112" s="255"/>
      <c r="K112" s="255"/>
      <c r="L112" s="255"/>
      <c r="M112" s="255"/>
      <c r="N112" s="255"/>
      <c r="O112" s="255"/>
      <c r="P112" s="255"/>
      <c r="Q112" s="255"/>
      <c r="R112" s="255"/>
      <c r="S112" s="255"/>
      <c r="T112" s="255"/>
      <c r="U112" s="255"/>
      <c r="V112" s="255"/>
      <c r="W112" s="255"/>
      <c r="X112" s="255"/>
      <c r="Y112" s="255"/>
      <c r="Z112" s="255"/>
      <c r="AA112" s="255"/>
      <c r="AB112" s="255"/>
      <c r="AC112" s="255"/>
      <c r="AD112" s="255"/>
      <c r="AE112" s="255"/>
      <c r="AF112" s="255"/>
      <c r="AG112" s="255"/>
      <c r="AH112" s="255"/>
      <c r="AI112" s="255"/>
      <c r="AJ112" s="255"/>
      <c r="AK112" s="255"/>
      <c r="AL112" s="255"/>
      <c r="AM112" s="255"/>
      <c r="AN112" s="255"/>
      <c r="AO112" s="255"/>
      <c r="AP112" s="255"/>
      <c r="AQ112" s="255"/>
      <c r="AR112" s="255"/>
      <c r="AS112" s="255"/>
      <c r="AT112" s="255"/>
      <c r="AU112" s="255"/>
      <c r="AV112" s="255"/>
      <c r="AW112" s="255"/>
      <c r="AX112" s="255"/>
      <c r="AY112" s="255"/>
      <c r="AZ112" s="255"/>
      <c r="BA112" s="255"/>
      <c r="BB112" s="255"/>
    </row>
    <row r="113" spans="1:54" ht="12.75" x14ac:dyDescent="0.2">
      <c r="A113" s="257"/>
      <c r="B113" s="255"/>
      <c r="C113" s="255"/>
      <c r="D113" s="255"/>
      <c r="E113" s="255"/>
      <c r="F113" s="255"/>
      <c r="G113" s="255"/>
      <c r="H113" s="255"/>
      <c r="I113" s="255"/>
      <c r="J113" s="255"/>
      <c r="K113" s="255"/>
      <c r="L113" s="255"/>
      <c r="M113" s="255"/>
      <c r="N113" s="255"/>
      <c r="O113" s="255"/>
      <c r="P113" s="255"/>
      <c r="Q113" s="255"/>
      <c r="R113" s="255"/>
      <c r="S113" s="255"/>
      <c r="T113" s="255"/>
      <c r="U113" s="255"/>
      <c r="V113" s="255"/>
      <c r="W113" s="255"/>
      <c r="X113" s="255"/>
      <c r="Y113" s="255"/>
      <c r="Z113" s="255"/>
      <c r="AA113" s="255"/>
      <c r="AB113" s="255"/>
      <c r="AC113" s="255"/>
      <c r="AD113" s="255"/>
      <c r="AE113" s="255"/>
      <c r="AF113" s="255"/>
      <c r="AG113" s="255"/>
      <c r="AH113" s="255"/>
      <c r="AI113" s="255"/>
      <c r="AJ113" s="255"/>
      <c r="AK113" s="255"/>
      <c r="AL113" s="255"/>
      <c r="AM113" s="255"/>
      <c r="AN113" s="255"/>
      <c r="AO113" s="255"/>
      <c r="AP113" s="255"/>
      <c r="AQ113" s="255"/>
      <c r="AR113" s="255"/>
      <c r="AS113" s="255"/>
      <c r="AT113" s="255"/>
      <c r="AU113" s="255"/>
      <c r="AV113" s="255"/>
      <c r="AW113" s="255"/>
      <c r="AX113" s="255"/>
      <c r="AY113" s="255"/>
      <c r="AZ113" s="255"/>
      <c r="BA113" s="255"/>
      <c r="BB113" s="255"/>
    </row>
    <row r="114" spans="1:54" ht="12.75" x14ac:dyDescent="0.2">
      <c r="A114" s="257"/>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5"/>
      <c r="AR114" s="255"/>
      <c r="AS114" s="255"/>
      <c r="AT114" s="255"/>
      <c r="AU114" s="255"/>
      <c r="AV114" s="255"/>
      <c r="AW114" s="255"/>
      <c r="AX114" s="255"/>
      <c r="AY114" s="255"/>
      <c r="AZ114" s="255"/>
      <c r="BA114" s="255"/>
      <c r="BB114" s="255"/>
    </row>
    <row r="115" spans="1:54" ht="12.75" x14ac:dyDescent="0.2">
      <c r="A115" s="257"/>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5"/>
      <c r="AR115" s="255"/>
      <c r="AS115" s="255"/>
      <c r="AT115" s="255"/>
      <c r="AU115" s="255"/>
      <c r="AV115" s="255"/>
      <c r="AW115" s="255"/>
      <c r="AX115" s="255"/>
      <c r="AY115" s="255"/>
      <c r="AZ115" s="255"/>
      <c r="BA115" s="255"/>
      <c r="BB115" s="255"/>
    </row>
    <row r="116" spans="1:54" ht="12.75" x14ac:dyDescent="0.2">
      <c r="A116" s="257"/>
      <c r="B116" s="255"/>
      <c r="C116" s="255"/>
      <c r="D116" s="255"/>
      <c r="E116" s="255"/>
      <c r="F116" s="255"/>
      <c r="G116" s="255"/>
      <c r="H116" s="255"/>
      <c r="I116" s="255"/>
      <c r="J116" s="255"/>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5"/>
      <c r="AR116" s="255"/>
      <c r="AS116" s="255"/>
      <c r="AT116" s="255"/>
      <c r="AU116" s="255"/>
      <c r="AV116" s="255"/>
      <c r="AW116" s="255"/>
      <c r="AX116" s="255"/>
      <c r="AY116" s="255"/>
      <c r="AZ116" s="255"/>
      <c r="BA116" s="255"/>
      <c r="BB116" s="255"/>
    </row>
    <row r="117" spans="1:54" ht="12.75" x14ac:dyDescent="0.2">
      <c r="A117" s="257"/>
      <c r="B117" s="255"/>
      <c r="C117" s="255"/>
      <c r="D117" s="255"/>
      <c r="E117" s="255"/>
      <c r="F117" s="255"/>
      <c r="G117" s="255"/>
      <c r="H117" s="255"/>
      <c r="I117" s="255"/>
      <c r="J117" s="255"/>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5"/>
      <c r="AR117" s="255"/>
      <c r="AS117" s="255"/>
      <c r="AT117" s="255"/>
      <c r="AU117" s="255"/>
      <c r="AV117" s="255"/>
      <c r="AW117" s="255"/>
      <c r="AX117" s="255"/>
      <c r="AY117" s="255"/>
      <c r="AZ117" s="255"/>
      <c r="BA117" s="255"/>
      <c r="BB117" s="255"/>
    </row>
    <row r="118" spans="1:54" ht="12.75" x14ac:dyDescent="0.2">
      <c r="A118" s="257"/>
      <c r="B118" s="255"/>
      <c r="C118" s="255"/>
      <c r="D118" s="255"/>
      <c r="E118" s="255"/>
      <c r="F118" s="255"/>
      <c r="G118" s="255"/>
      <c r="H118" s="255"/>
      <c r="I118" s="255"/>
      <c r="J118" s="255"/>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5"/>
      <c r="AR118" s="255"/>
      <c r="AS118" s="255"/>
      <c r="AT118" s="255"/>
      <c r="AU118" s="255"/>
      <c r="AV118" s="255"/>
      <c r="AW118" s="255"/>
      <c r="AX118" s="255"/>
      <c r="AY118" s="255"/>
      <c r="AZ118" s="255"/>
      <c r="BA118" s="255"/>
      <c r="BB118" s="255"/>
    </row>
    <row r="119" spans="1:54" ht="12.75" x14ac:dyDescent="0.2">
      <c r="A119" s="257"/>
      <c r="B119" s="255"/>
      <c r="C119" s="255"/>
      <c r="D119" s="255"/>
      <c r="E119" s="255"/>
      <c r="F119" s="255"/>
      <c r="G119" s="255"/>
      <c r="H119" s="255"/>
      <c r="I119" s="255"/>
      <c r="J119" s="255"/>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5"/>
      <c r="AR119" s="255"/>
      <c r="AS119" s="255"/>
      <c r="AT119" s="255"/>
      <c r="AU119" s="255"/>
      <c r="AV119" s="255"/>
      <c r="AW119" s="255"/>
      <c r="AX119" s="255"/>
      <c r="AY119" s="255"/>
      <c r="AZ119" s="255"/>
      <c r="BA119" s="255"/>
      <c r="BB119" s="255"/>
    </row>
    <row r="120" spans="1:54" ht="12.75" x14ac:dyDescent="0.2">
      <c r="A120" s="257"/>
      <c r="B120" s="255"/>
      <c r="C120" s="255"/>
      <c r="D120" s="255"/>
      <c r="E120" s="255"/>
      <c r="F120" s="255"/>
      <c r="G120" s="255"/>
      <c r="H120" s="255"/>
      <c r="I120" s="255"/>
      <c r="J120" s="255"/>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5"/>
      <c r="AR120" s="255"/>
      <c r="AS120" s="255"/>
      <c r="AT120" s="255"/>
      <c r="AU120" s="255"/>
      <c r="AV120" s="255"/>
      <c r="AW120" s="255"/>
      <c r="AX120" s="255"/>
      <c r="AY120" s="255"/>
      <c r="AZ120" s="255"/>
      <c r="BA120" s="255"/>
      <c r="BB120" s="255"/>
    </row>
    <row r="121" spans="1:54" ht="12.75" x14ac:dyDescent="0.2">
      <c r="A121" s="256"/>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4"/>
      <c r="AR121" s="254"/>
      <c r="AS121" s="254"/>
      <c r="AT121" s="254"/>
      <c r="AU121" s="254"/>
      <c r="AV121" s="254"/>
      <c r="AW121" s="254"/>
      <c r="AX121" s="254"/>
      <c r="AY121" s="254"/>
      <c r="AZ121" s="254"/>
      <c r="BA121" s="254"/>
      <c r="BB121" s="254"/>
    </row>
    <row r="122" spans="1:54" ht="12.75" x14ac:dyDescent="0.2">
      <c r="A122" s="256"/>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row>
    <row r="123" spans="1:54" ht="12.75" x14ac:dyDescent="0.2">
      <c r="A123" s="256"/>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row>
    <row r="124" spans="1:54" ht="12.75" x14ac:dyDescent="0.2">
      <c r="A124" s="256"/>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row>
    <row r="125" spans="1:54" ht="12.75" x14ac:dyDescent="0.2">
      <c r="A125" s="256"/>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row>
    <row r="126" spans="1:54" ht="12.75" x14ac:dyDescent="0.2">
      <c r="A126" s="256"/>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row>
    <row r="127" spans="1:54" ht="12.75" x14ac:dyDescent="0.2">
      <c r="A127" s="256"/>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row>
    <row r="128" spans="1:54" ht="12.75" x14ac:dyDescent="0.2">
      <c r="A128" s="256"/>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row>
    <row r="129" spans="1:54" ht="12.75" x14ac:dyDescent="0.2">
      <c r="A129" s="256"/>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row>
    <row r="130" spans="1:54" ht="12.75" x14ac:dyDescent="0.2">
      <c r="A130" s="256"/>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row>
    <row r="131" spans="1:54" ht="12.75" x14ac:dyDescent="0.2">
      <c r="A131" s="256"/>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row>
    <row r="132" spans="1:54" ht="12.75" x14ac:dyDescent="0.2">
      <c r="A132" s="256"/>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row>
    <row r="133" spans="1:54"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54"/>
      <c r="AR133" s="254"/>
      <c r="AS133" s="254"/>
      <c r="AT133" s="254"/>
      <c r="AU133" s="254"/>
      <c r="AV133" s="254"/>
      <c r="AW133" s="254"/>
      <c r="AX133" s="254"/>
      <c r="AY133" s="254"/>
      <c r="AZ133" s="254"/>
      <c r="BA133" s="254"/>
      <c r="BB133" s="254"/>
    </row>
    <row r="134" spans="1:54" ht="12.75" x14ac:dyDescent="0.2">
      <c r="A134" s="256"/>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54"/>
      <c r="AR134" s="254"/>
      <c r="AS134" s="254"/>
      <c r="AT134" s="254"/>
      <c r="AU134" s="254"/>
      <c r="AV134" s="254"/>
      <c r="AW134" s="254"/>
      <c r="AX134" s="254"/>
      <c r="AY134" s="254"/>
      <c r="AZ134" s="254"/>
      <c r="BA134" s="254"/>
      <c r="BB134" s="254"/>
    </row>
    <row r="135" spans="1:54" ht="12.75" x14ac:dyDescent="0.2">
      <c r="A135" s="256"/>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254"/>
      <c r="AL135" s="254"/>
      <c r="AM135" s="254"/>
      <c r="AN135" s="254"/>
      <c r="AO135" s="254"/>
      <c r="AP135" s="254"/>
      <c r="AQ135" s="254"/>
      <c r="AR135" s="254"/>
      <c r="AS135" s="254"/>
      <c r="AT135" s="254"/>
      <c r="AU135" s="254"/>
      <c r="AV135" s="254"/>
      <c r="AW135" s="254"/>
      <c r="AX135" s="254"/>
      <c r="AY135" s="254"/>
      <c r="AZ135" s="254"/>
      <c r="BA135" s="254"/>
      <c r="BB135" s="254"/>
    </row>
    <row r="136" spans="1:54" ht="12.75" x14ac:dyDescent="0.2">
      <c r="A136" s="256"/>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254"/>
      <c r="AL136" s="254"/>
      <c r="AM136" s="254"/>
      <c r="AN136" s="254"/>
      <c r="AO136" s="254"/>
      <c r="AP136" s="254"/>
      <c r="AQ136" s="254"/>
      <c r="AR136" s="254"/>
      <c r="AS136" s="254"/>
      <c r="AT136" s="254"/>
      <c r="AU136" s="254"/>
      <c r="AV136" s="254"/>
      <c r="AW136" s="254"/>
      <c r="AX136" s="254"/>
      <c r="AY136" s="254"/>
      <c r="AZ136" s="254"/>
      <c r="BA136" s="254"/>
      <c r="BB136" s="254"/>
    </row>
    <row r="137" spans="1:54" ht="12.75" x14ac:dyDescent="0.2">
      <c r="A137" s="256"/>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c r="AC137" s="254"/>
      <c r="AD137" s="254"/>
      <c r="AE137" s="254"/>
      <c r="AF137" s="254"/>
      <c r="AG137" s="254"/>
      <c r="AH137" s="254"/>
      <c r="AI137" s="254"/>
      <c r="AJ137" s="254"/>
      <c r="AK137" s="254"/>
      <c r="AL137" s="254"/>
      <c r="AM137" s="254"/>
      <c r="AN137" s="254"/>
      <c r="AO137" s="254"/>
      <c r="AP137" s="254"/>
      <c r="AQ137" s="254"/>
      <c r="AR137" s="254"/>
      <c r="AS137" s="254"/>
      <c r="AT137" s="254"/>
      <c r="AU137" s="254"/>
      <c r="AV137" s="254"/>
      <c r="AW137" s="254"/>
      <c r="AX137" s="254"/>
      <c r="AY137" s="254"/>
      <c r="AZ137" s="254"/>
      <c r="BA137" s="254"/>
      <c r="BB137" s="254"/>
    </row>
    <row r="138" spans="1:54" ht="12.75" x14ac:dyDescent="0.2">
      <c r="A138" s="256"/>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c r="AQ138" s="254"/>
      <c r="AR138" s="254"/>
      <c r="AS138" s="254"/>
      <c r="AT138" s="254"/>
      <c r="AU138" s="254"/>
      <c r="AV138" s="254"/>
      <c r="AW138" s="254"/>
      <c r="AX138" s="254"/>
      <c r="AY138" s="254"/>
      <c r="AZ138" s="254"/>
      <c r="BA138" s="254"/>
      <c r="BB138" s="254"/>
    </row>
    <row r="139" spans="1:54" ht="12.75" x14ac:dyDescent="0.2">
      <c r="A139" s="256"/>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c r="AA139" s="254"/>
      <c r="AB139" s="254"/>
      <c r="AC139" s="254"/>
      <c r="AD139" s="254"/>
      <c r="AE139" s="254"/>
      <c r="AF139" s="254"/>
      <c r="AG139" s="254"/>
      <c r="AH139" s="254"/>
      <c r="AI139" s="254"/>
      <c r="AJ139" s="254"/>
      <c r="AK139" s="254"/>
      <c r="AL139" s="254"/>
      <c r="AM139" s="254"/>
      <c r="AN139" s="254"/>
      <c r="AO139" s="254"/>
      <c r="AP139" s="254"/>
      <c r="AQ139" s="254"/>
      <c r="AR139" s="254"/>
      <c r="AS139" s="254"/>
      <c r="AT139" s="254"/>
      <c r="AU139" s="254"/>
      <c r="AV139" s="254"/>
      <c r="AW139" s="254"/>
      <c r="AX139" s="254"/>
      <c r="AY139" s="254"/>
      <c r="AZ139" s="254"/>
      <c r="BA139" s="254"/>
      <c r="BB139" s="254"/>
    </row>
    <row r="140" spans="1:54" ht="12.75" x14ac:dyDescent="0.2">
      <c r="A140" s="256"/>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c r="AA140" s="254"/>
      <c r="AB140" s="254"/>
      <c r="AC140" s="254"/>
      <c r="AD140" s="254"/>
      <c r="AE140" s="254"/>
      <c r="AF140" s="254"/>
      <c r="AG140" s="254"/>
      <c r="AH140" s="254"/>
      <c r="AI140" s="254"/>
      <c r="AJ140" s="254"/>
      <c r="AK140" s="254"/>
      <c r="AL140" s="254"/>
      <c r="AM140" s="254"/>
      <c r="AN140" s="254"/>
      <c r="AO140" s="254"/>
      <c r="AP140" s="254"/>
      <c r="AQ140" s="254"/>
      <c r="AR140" s="254"/>
      <c r="AS140" s="254"/>
      <c r="AT140" s="254"/>
      <c r="AU140" s="254"/>
      <c r="AV140" s="254"/>
      <c r="AW140" s="254"/>
      <c r="AX140" s="254"/>
      <c r="AY140" s="254"/>
      <c r="AZ140" s="254"/>
      <c r="BA140" s="254"/>
      <c r="BB140" s="254"/>
    </row>
    <row r="141" spans="1:54" ht="12.75" x14ac:dyDescent="0.2">
      <c r="A141" s="256"/>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c r="AC141" s="254"/>
      <c r="AD141" s="254"/>
      <c r="AE141" s="254"/>
      <c r="AF141" s="254"/>
      <c r="AG141" s="254"/>
      <c r="AH141" s="254"/>
      <c r="AI141" s="254"/>
      <c r="AJ141" s="254"/>
      <c r="AK141" s="254"/>
      <c r="AL141" s="254"/>
      <c r="AM141" s="254"/>
      <c r="AN141" s="254"/>
      <c r="AO141" s="254"/>
      <c r="AP141" s="254"/>
      <c r="AQ141" s="254"/>
      <c r="AR141" s="254"/>
      <c r="AS141" s="254"/>
      <c r="AT141" s="254"/>
      <c r="AU141" s="254"/>
      <c r="AV141" s="254"/>
      <c r="AW141" s="254"/>
      <c r="AX141" s="254"/>
      <c r="AY141" s="254"/>
      <c r="AZ141" s="254"/>
      <c r="BA141" s="254"/>
      <c r="BB141" s="254"/>
    </row>
    <row r="142" spans="1:54"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Q142" s="254"/>
      <c r="AR142" s="254"/>
      <c r="AS142" s="254"/>
      <c r="AT142" s="254"/>
      <c r="AU142" s="254"/>
      <c r="AV142" s="254"/>
      <c r="AW142" s="254"/>
      <c r="AX142" s="254"/>
      <c r="AY142" s="254"/>
      <c r="AZ142" s="254"/>
      <c r="BA142" s="254"/>
      <c r="BB142" s="254"/>
    </row>
    <row r="143" spans="1:54"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row>
    <row r="144" spans="1:54"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row>
    <row r="145" spans="1:54"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row>
    <row r="146" spans="1:54"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row>
    <row r="147" spans="1:54"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row>
    <row r="148" spans="1:54"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row>
    <row r="149" spans="1:54"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row>
    <row r="150" spans="1:54"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row>
    <row r="151" spans="1:54"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row>
    <row r="152" spans="1:54"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row>
    <row r="153" spans="1:54"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row>
    <row r="154" spans="1:54"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row>
    <row r="155" spans="1:54"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row>
    <row r="156" spans="1:54" ht="12.75" x14ac:dyDescent="0.2">
      <c r="A156" s="256"/>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row>
    <row r="157" spans="1:54" ht="12.75" x14ac:dyDescent="0.2">
      <c r="A157" s="256"/>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4"/>
      <c r="AR157" s="254"/>
      <c r="AS157" s="254"/>
      <c r="AT157" s="254"/>
      <c r="AU157" s="254"/>
      <c r="AV157" s="254"/>
      <c r="AW157" s="254"/>
      <c r="AX157" s="254"/>
      <c r="AY157" s="254"/>
      <c r="AZ157" s="254"/>
      <c r="BA157" s="254"/>
      <c r="BB157" s="254"/>
    </row>
    <row r="158" spans="1:54" ht="12.75" x14ac:dyDescent="0.2">
      <c r="A158" s="256"/>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4"/>
      <c r="AR158" s="254"/>
      <c r="AS158" s="254"/>
      <c r="AT158" s="254"/>
      <c r="AU158" s="254"/>
      <c r="AV158" s="254"/>
      <c r="AW158" s="254"/>
      <c r="AX158" s="254"/>
      <c r="AY158" s="254"/>
      <c r="AZ158" s="254"/>
      <c r="BA158" s="254"/>
      <c r="BB158" s="254"/>
    </row>
    <row r="159" spans="1:54" ht="12.75" x14ac:dyDescent="0.2">
      <c r="A159" s="256"/>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4"/>
      <c r="AR159" s="254"/>
      <c r="AS159" s="254"/>
      <c r="AT159" s="254"/>
      <c r="AU159" s="254"/>
      <c r="AV159" s="254"/>
      <c r="AW159" s="254"/>
      <c r="AX159" s="254"/>
      <c r="AY159" s="254"/>
      <c r="AZ159" s="254"/>
      <c r="BA159" s="254"/>
      <c r="BB159" s="254"/>
    </row>
    <row r="160" spans="1:54" ht="12.75" x14ac:dyDescent="0.2">
      <c r="A160" s="256"/>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4"/>
      <c r="AR160" s="254"/>
      <c r="AS160" s="254"/>
      <c r="AT160" s="254"/>
      <c r="AU160" s="254"/>
      <c r="AV160" s="254"/>
      <c r="AW160" s="254"/>
      <c r="AX160" s="254"/>
      <c r="AY160" s="254"/>
      <c r="AZ160" s="254"/>
      <c r="BA160" s="254"/>
      <c r="BB160" s="254"/>
    </row>
    <row r="161" spans="1:54" ht="12.75" x14ac:dyDescent="0.2">
      <c r="A161" s="256"/>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4"/>
      <c r="AR161" s="254"/>
      <c r="AS161" s="254"/>
      <c r="AT161" s="254"/>
      <c r="AU161" s="254"/>
      <c r="AV161" s="254"/>
      <c r="AW161" s="254"/>
      <c r="AX161" s="254"/>
      <c r="AY161" s="254"/>
      <c r="AZ161" s="254"/>
      <c r="BA161" s="254"/>
      <c r="BB161" s="254"/>
    </row>
    <row r="162" spans="1:54" ht="12.75" x14ac:dyDescent="0.2">
      <c r="A162" s="256"/>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4"/>
      <c r="AR162" s="254"/>
      <c r="AS162" s="254"/>
      <c r="AT162" s="254"/>
      <c r="AU162" s="254"/>
      <c r="AV162" s="254"/>
      <c r="AW162" s="254"/>
      <c r="AX162" s="254"/>
      <c r="AY162" s="254"/>
      <c r="AZ162" s="254"/>
      <c r="BA162" s="254"/>
      <c r="BB162" s="254"/>
    </row>
    <row r="163" spans="1:54" ht="12.75" x14ac:dyDescent="0.2">
      <c r="A163" s="256"/>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4"/>
      <c r="AR163" s="254"/>
      <c r="AS163" s="254"/>
      <c r="AT163" s="254"/>
      <c r="AU163" s="254"/>
      <c r="AV163" s="254"/>
      <c r="AW163" s="254"/>
      <c r="AX163" s="254"/>
      <c r="AY163" s="254"/>
      <c r="AZ163" s="254"/>
      <c r="BA163" s="254"/>
      <c r="BB163" s="254"/>
    </row>
    <row r="164" spans="1:54" ht="12.75" x14ac:dyDescent="0.2">
      <c r="A164" s="256"/>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4"/>
      <c r="AR164" s="254"/>
      <c r="AS164" s="254"/>
      <c r="AT164" s="254"/>
      <c r="AU164" s="254"/>
      <c r="AV164" s="254"/>
      <c r="AW164" s="254"/>
      <c r="AX164" s="254"/>
      <c r="AY164" s="254"/>
      <c r="AZ164" s="254"/>
      <c r="BA164" s="254"/>
      <c r="BB164" s="254"/>
    </row>
    <row r="165" spans="1:54" ht="12.75" x14ac:dyDescent="0.2">
      <c r="A165" s="256"/>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4"/>
      <c r="AR165" s="254"/>
      <c r="AS165" s="254"/>
      <c r="AT165" s="254"/>
      <c r="AU165" s="254"/>
      <c r="AV165" s="254"/>
      <c r="AW165" s="254"/>
      <c r="AX165" s="254"/>
      <c r="AY165" s="254"/>
      <c r="AZ165" s="254"/>
      <c r="BA165" s="254"/>
      <c r="BB165" s="254"/>
    </row>
    <row r="166" spans="1:54" ht="12.75" x14ac:dyDescent="0.2">
      <c r="A166" s="256"/>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4"/>
      <c r="AR166" s="254"/>
      <c r="AS166" s="254"/>
      <c r="AT166" s="254"/>
      <c r="AU166" s="254"/>
      <c r="AV166" s="254"/>
      <c r="AW166" s="254"/>
      <c r="AX166" s="254"/>
      <c r="AY166" s="254"/>
      <c r="AZ166" s="254"/>
      <c r="BA166" s="254"/>
      <c r="BB166" s="254"/>
    </row>
    <row r="167" spans="1:54" ht="12.75" x14ac:dyDescent="0.2">
      <c r="A167" s="256"/>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4"/>
      <c r="AR167" s="254"/>
      <c r="AS167" s="254"/>
      <c r="AT167" s="254"/>
      <c r="AU167" s="254"/>
      <c r="AV167" s="254"/>
      <c r="AW167" s="254"/>
      <c r="AX167" s="254"/>
      <c r="AY167" s="254"/>
      <c r="AZ167" s="254"/>
      <c r="BA167" s="254"/>
      <c r="BB167" s="254"/>
    </row>
    <row r="168" spans="1:54" ht="12.75" x14ac:dyDescent="0.2">
      <c r="A168" s="256"/>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4"/>
      <c r="AR168" s="254"/>
      <c r="AS168" s="254"/>
      <c r="AT168" s="254"/>
      <c r="AU168" s="254"/>
      <c r="AV168" s="254"/>
      <c r="AW168" s="254"/>
      <c r="AX168" s="254"/>
      <c r="AY168" s="254"/>
      <c r="AZ168" s="254"/>
      <c r="BA168" s="254"/>
      <c r="BB168" s="254"/>
    </row>
    <row r="169" spans="1:54" ht="12.75" x14ac:dyDescent="0.2">
      <c r="A169" s="256"/>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4"/>
      <c r="AR169" s="254"/>
      <c r="AS169" s="254"/>
      <c r="AT169" s="254"/>
      <c r="AU169" s="254"/>
      <c r="AV169" s="254"/>
      <c r="AW169" s="254"/>
      <c r="AX169" s="254"/>
      <c r="AY169" s="254"/>
      <c r="AZ169" s="254"/>
      <c r="BA169" s="254"/>
      <c r="BB169" s="254"/>
    </row>
    <row r="170" spans="1:54" ht="12.75" x14ac:dyDescent="0.2">
      <c r="A170" s="256"/>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4"/>
      <c r="AR170" s="254"/>
      <c r="AS170" s="254"/>
      <c r="AT170" s="254"/>
      <c r="AU170" s="254"/>
      <c r="AV170" s="254"/>
      <c r="AW170" s="254"/>
      <c r="AX170" s="254"/>
      <c r="AY170" s="254"/>
      <c r="AZ170" s="254"/>
      <c r="BA170" s="254"/>
      <c r="BB170" s="254"/>
    </row>
    <row r="171" spans="1:54" ht="12.75" x14ac:dyDescent="0.2">
      <c r="A171" s="256"/>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4"/>
      <c r="AR171" s="254"/>
      <c r="AS171" s="254"/>
      <c r="AT171" s="254"/>
      <c r="AU171" s="254"/>
      <c r="AV171" s="254"/>
      <c r="AW171" s="254"/>
      <c r="AX171" s="254"/>
      <c r="AY171" s="254"/>
      <c r="AZ171" s="254"/>
      <c r="BA171" s="254"/>
      <c r="BB171" s="254"/>
    </row>
    <row r="172" spans="1:54" ht="12.75" x14ac:dyDescent="0.2">
      <c r="A172" s="256"/>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4"/>
      <c r="AR172" s="254"/>
      <c r="AS172" s="254"/>
      <c r="AT172" s="254"/>
      <c r="AU172" s="254"/>
      <c r="AV172" s="254"/>
      <c r="AW172" s="254"/>
      <c r="AX172" s="254"/>
      <c r="AY172" s="254"/>
      <c r="AZ172" s="254"/>
      <c r="BA172" s="254"/>
      <c r="BB172" s="254"/>
    </row>
    <row r="173" spans="1:54" ht="12.75" x14ac:dyDescent="0.2">
      <c r="A173" s="256"/>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4"/>
      <c r="AR173" s="254"/>
      <c r="AS173" s="254"/>
      <c r="AT173" s="254"/>
      <c r="AU173" s="254"/>
      <c r="AV173" s="254"/>
      <c r="AW173" s="254"/>
      <c r="AX173" s="254"/>
      <c r="AY173" s="254"/>
      <c r="AZ173" s="254"/>
      <c r="BA173" s="254"/>
      <c r="BB173" s="254"/>
    </row>
  </sheetData>
  <mergeCells count="18">
    <mergeCell ref="A13:H13"/>
    <mergeCell ref="A5:H5"/>
    <mergeCell ref="A7:H7"/>
    <mergeCell ref="A9:H9"/>
    <mergeCell ref="A10:H10"/>
    <mergeCell ref="A12:H12"/>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I31" sqref="I31"/>
    </sheetView>
  </sheetViews>
  <sheetFormatPr defaultRowHeight="15.75" x14ac:dyDescent="0.25"/>
  <cols>
    <col min="1" max="1" width="9.140625" style="22"/>
    <col min="2" max="2" width="46.710937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42" t="str">
        <f>'2. паспорт  ТП'!A4:S4</f>
        <v>Год раскрытия информации: 2025 год</v>
      </c>
      <c r="B5" s="342"/>
      <c r="C5" s="342"/>
      <c r="D5" s="342"/>
      <c r="E5" s="342"/>
      <c r="F5" s="342"/>
      <c r="G5" s="342"/>
      <c r="H5" s="342"/>
      <c r="I5" s="342"/>
      <c r="J5" s="342"/>
      <c r="K5" s="342"/>
      <c r="L5" s="342"/>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350" t="s">
        <v>7</v>
      </c>
      <c r="B7" s="350"/>
      <c r="C7" s="350"/>
      <c r="D7" s="350"/>
      <c r="E7" s="350"/>
      <c r="F7" s="350"/>
      <c r="G7" s="350"/>
      <c r="H7" s="350"/>
      <c r="I7" s="350"/>
      <c r="J7" s="350"/>
      <c r="K7" s="350"/>
      <c r="L7" s="350"/>
    </row>
    <row r="8" spans="1:44" ht="18.75" x14ac:dyDescent="0.25">
      <c r="A8" s="350"/>
      <c r="B8" s="350"/>
      <c r="C8" s="350"/>
      <c r="D8" s="350"/>
      <c r="E8" s="350"/>
      <c r="F8" s="350"/>
      <c r="G8" s="350"/>
      <c r="H8" s="350"/>
      <c r="I8" s="350"/>
      <c r="J8" s="350"/>
      <c r="K8" s="350"/>
      <c r="L8" s="350"/>
    </row>
    <row r="9" spans="1:44" x14ac:dyDescent="0.25">
      <c r="A9" s="351" t="str">
        <f>'1. паспорт местоположение'!A9:C9</f>
        <v>Акционерное общество "Россети Янтарь" ДЗО  ПАО "Россети"</v>
      </c>
      <c r="B9" s="351"/>
      <c r="C9" s="351"/>
      <c r="D9" s="351"/>
      <c r="E9" s="351"/>
      <c r="F9" s="351"/>
      <c r="G9" s="351"/>
      <c r="H9" s="351"/>
      <c r="I9" s="351"/>
      <c r="J9" s="351"/>
      <c r="K9" s="351"/>
      <c r="L9" s="351"/>
    </row>
    <row r="10" spans="1:44" x14ac:dyDescent="0.25">
      <c r="A10" s="355" t="s">
        <v>6</v>
      </c>
      <c r="B10" s="355"/>
      <c r="C10" s="355"/>
      <c r="D10" s="355"/>
      <c r="E10" s="355"/>
      <c r="F10" s="355"/>
      <c r="G10" s="355"/>
      <c r="H10" s="355"/>
      <c r="I10" s="355"/>
      <c r="J10" s="355"/>
      <c r="K10" s="355"/>
      <c r="L10" s="355"/>
    </row>
    <row r="11" spans="1:44" ht="18.75" x14ac:dyDescent="0.25">
      <c r="A11" s="350"/>
      <c r="B11" s="350"/>
      <c r="C11" s="350"/>
      <c r="D11" s="350"/>
      <c r="E11" s="350"/>
      <c r="F11" s="350"/>
      <c r="G11" s="350"/>
      <c r="H11" s="350"/>
      <c r="I11" s="350"/>
      <c r="J11" s="350"/>
      <c r="K11" s="350"/>
      <c r="L11" s="350"/>
    </row>
    <row r="12" spans="1:44" x14ac:dyDescent="0.25">
      <c r="A12" s="351" t="str">
        <f>'1. паспорт местоположение'!A12:C12</f>
        <v>N_181-23</v>
      </c>
      <c r="B12" s="351"/>
      <c r="C12" s="351"/>
      <c r="D12" s="351"/>
      <c r="E12" s="351"/>
      <c r="F12" s="351"/>
      <c r="G12" s="351"/>
      <c r="H12" s="351"/>
      <c r="I12" s="351"/>
      <c r="J12" s="351"/>
      <c r="K12" s="351"/>
      <c r="L12" s="351"/>
    </row>
    <row r="13" spans="1:44" x14ac:dyDescent="0.25">
      <c r="A13" s="355" t="s">
        <v>5</v>
      </c>
      <c r="B13" s="355"/>
      <c r="C13" s="355"/>
      <c r="D13" s="355"/>
      <c r="E13" s="355"/>
      <c r="F13" s="355"/>
      <c r="G13" s="355"/>
      <c r="H13" s="355"/>
      <c r="I13" s="355"/>
      <c r="J13" s="355"/>
      <c r="K13" s="355"/>
      <c r="L13" s="355"/>
    </row>
    <row r="14" spans="1:44" ht="18.75" x14ac:dyDescent="0.25">
      <c r="A14" s="356"/>
      <c r="B14" s="356"/>
      <c r="C14" s="356"/>
      <c r="D14" s="356"/>
      <c r="E14" s="356"/>
      <c r="F14" s="356"/>
      <c r="G14" s="356"/>
      <c r="H14" s="356"/>
      <c r="I14" s="356"/>
      <c r="J14" s="356"/>
      <c r="K14" s="356"/>
      <c r="L14" s="356"/>
    </row>
    <row r="15" spans="1:44" x14ac:dyDescent="0.25">
      <c r="A15" s="35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51"/>
      <c r="C15" s="351"/>
      <c r="D15" s="351"/>
      <c r="E15" s="351"/>
      <c r="F15" s="351"/>
      <c r="G15" s="351"/>
      <c r="H15" s="351"/>
      <c r="I15" s="351"/>
      <c r="J15" s="351"/>
      <c r="K15" s="351"/>
      <c r="L15" s="351"/>
    </row>
    <row r="16" spans="1:44" x14ac:dyDescent="0.25">
      <c r="A16" s="355" t="s">
        <v>4</v>
      </c>
      <c r="B16" s="355"/>
      <c r="C16" s="355"/>
      <c r="D16" s="355"/>
      <c r="E16" s="355"/>
      <c r="F16" s="355"/>
      <c r="G16" s="355"/>
      <c r="H16" s="355"/>
      <c r="I16" s="355"/>
      <c r="J16" s="355"/>
      <c r="K16" s="355"/>
      <c r="L16" s="355"/>
    </row>
    <row r="17" spans="1:12" ht="15.75" customHeight="1" x14ac:dyDescent="0.25">
      <c r="L17" s="100"/>
    </row>
    <row r="18" spans="1:12" x14ac:dyDescent="0.25">
      <c r="K18" s="47"/>
    </row>
    <row r="19" spans="1:12" ht="15.75" customHeight="1" x14ac:dyDescent="0.25">
      <c r="A19" s="419" t="s">
        <v>448</v>
      </c>
      <c r="B19" s="419"/>
      <c r="C19" s="419"/>
      <c r="D19" s="419"/>
      <c r="E19" s="419"/>
      <c r="F19" s="419"/>
      <c r="G19" s="419"/>
      <c r="H19" s="419"/>
      <c r="I19" s="419"/>
      <c r="J19" s="419"/>
      <c r="K19" s="419"/>
      <c r="L19" s="419"/>
    </row>
    <row r="20" spans="1:12" x14ac:dyDescent="0.25">
      <c r="A20" s="104"/>
      <c r="B20" s="104"/>
      <c r="C20" s="46"/>
      <c r="D20" s="46"/>
      <c r="E20" s="46"/>
      <c r="F20" s="46"/>
      <c r="G20" s="46"/>
      <c r="H20" s="46"/>
      <c r="I20" s="46"/>
      <c r="J20" s="46"/>
      <c r="K20" s="46"/>
      <c r="L20" s="46"/>
    </row>
    <row r="21" spans="1:12" ht="28.5" customHeight="1" x14ac:dyDescent="0.25">
      <c r="A21" s="412" t="s">
        <v>215</v>
      </c>
      <c r="B21" s="412" t="s">
        <v>214</v>
      </c>
      <c r="C21" s="418" t="s">
        <v>380</v>
      </c>
      <c r="D21" s="418"/>
      <c r="E21" s="418"/>
      <c r="F21" s="418"/>
      <c r="G21" s="418"/>
      <c r="H21" s="418"/>
      <c r="I21" s="413" t="s">
        <v>213</v>
      </c>
      <c r="J21" s="415" t="s">
        <v>382</v>
      </c>
      <c r="K21" s="412" t="s">
        <v>212</v>
      </c>
      <c r="L21" s="414" t="s">
        <v>381</v>
      </c>
    </row>
    <row r="22" spans="1:12" ht="58.5" customHeight="1" x14ac:dyDescent="0.25">
      <c r="A22" s="412"/>
      <c r="B22" s="412"/>
      <c r="C22" s="412" t="s">
        <v>569</v>
      </c>
      <c r="D22" s="412"/>
      <c r="E22" s="412" t="s">
        <v>9</v>
      </c>
      <c r="F22" s="412"/>
      <c r="G22" s="412" t="s">
        <v>555</v>
      </c>
      <c r="H22" s="412"/>
      <c r="I22" s="413"/>
      <c r="J22" s="416"/>
      <c r="K22" s="412"/>
      <c r="L22" s="414"/>
    </row>
    <row r="23" spans="1:12" ht="31.5" x14ac:dyDescent="0.25">
      <c r="A23" s="412"/>
      <c r="B23" s="412"/>
      <c r="C23" s="45" t="s">
        <v>211</v>
      </c>
      <c r="D23" s="45" t="s">
        <v>210</v>
      </c>
      <c r="E23" s="45" t="s">
        <v>211</v>
      </c>
      <c r="F23" s="45" t="s">
        <v>210</v>
      </c>
      <c r="G23" s="45" t="s">
        <v>211</v>
      </c>
      <c r="H23" s="45" t="s">
        <v>210</v>
      </c>
      <c r="I23" s="413"/>
      <c r="J23" s="417"/>
      <c r="K23" s="412"/>
      <c r="L23" s="414"/>
    </row>
    <row r="24" spans="1:12" x14ac:dyDescent="0.25">
      <c r="A24" s="101">
        <v>1</v>
      </c>
      <c r="B24" s="101">
        <v>2</v>
      </c>
      <c r="C24" s="45">
        <v>3</v>
      </c>
      <c r="D24" s="45">
        <v>4</v>
      </c>
      <c r="E24" s="45">
        <v>5</v>
      </c>
      <c r="F24" s="45">
        <v>6</v>
      </c>
      <c r="G24" s="45">
        <v>7</v>
      </c>
      <c r="H24" s="45">
        <v>8</v>
      </c>
      <c r="I24" s="45">
        <v>9</v>
      </c>
      <c r="J24" s="45">
        <v>10</v>
      </c>
      <c r="K24" s="45">
        <v>11</v>
      </c>
      <c r="L24" s="45">
        <v>12</v>
      </c>
    </row>
    <row r="25" spans="1:12" x14ac:dyDescent="0.25">
      <c r="A25" s="38">
        <v>1</v>
      </c>
      <c r="B25" s="39" t="s">
        <v>209</v>
      </c>
      <c r="C25" s="43"/>
      <c r="D25" s="43"/>
      <c r="E25" s="43"/>
      <c r="F25" s="43"/>
      <c r="G25" s="43"/>
      <c r="H25" s="43"/>
      <c r="I25" s="43"/>
      <c r="J25" s="43"/>
      <c r="K25" s="36"/>
      <c r="L25" s="147"/>
    </row>
    <row r="26" spans="1:12" x14ac:dyDescent="0.25">
      <c r="A26" s="38" t="s">
        <v>208</v>
      </c>
      <c r="B26" s="44" t="s">
        <v>387</v>
      </c>
      <c r="C26" s="264" t="s">
        <v>482</v>
      </c>
      <c r="D26" s="264" t="s">
        <v>482</v>
      </c>
      <c r="E26" s="264" t="s">
        <v>482</v>
      </c>
      <c r="F26" s="264" t="s">
        <v>482</v>
      </c>
      <c r="G26" s="264" t="s">
        <v>482</v>
      </c>
      <c r="H26" s="264" t="s">
        <v>482</v>
      </c>
      <c r="I26" s="93"/>
      <c r="J26" s="93"/>
      <c r="K26" s="36"/>
      <c r="L26" s="36"/>
    </row>
    <row r="27" spans="1:12" s="25" customFormat="1" ht="31.5" x14ac:dyDescent="0.25">
      <c r="A27" s="38" t="s">
        <v>207</v>
      </c>
      <c r="B27" s="44" t="s">
        <v>389</v>
      </c>
      <c r="C27" s="264" t="s">
        <v>482</v>
      </c>
      <c r="D27" s="264" t="s">
        <v>482</v>
      </c>
      <c r="E27" s="264" t="s">
        <v>482</v>
      </c>
      <c r="F27" s="264" t="s">
        <v>482</v>
      </c>
      <c r="G27" s="264" t="s">
        <v>482</v>
      </c>
      <c r="H27" s="264" t="s">
        <v>482</v>
      </c>
      <c r="I27" s="93"/>
      <c r="J27" s="93"/>
      <c r="K27" s="36"/>
      <c r="L27" s="36"/>
    </row>
    <row r="28" spans="1:12" s="25" customFormat="1" ht="47.25" x14ac:dyDescent="0.25">
      <c r="A28" s="38" t="s">
        <v>388</v>
      </c>
      <c r="B28" s="44" t="s">
        <v>393</v>
      </c>
      <c r="C28" s="264" t="s">
        <v>482</v>
      </c>
      <c r="D28" s="264" t="s">
        <v>482</v>
      </c>
      <c r="E28" s="264" t="s">
        <v>482</v>
      </c>
      <c r="F28" s="264" t="s">
        <v>482</v>
      </c>
      <c r="G28" s="264" t="s">
        <v>482</v>
      </c>
      <c r="H28" s="264" t="s">
        <v>482</v>
      </c>
      <c r="I28" s="93"/>
      <c r="J28" s="93"/>
      <c r="K28" s="36"/>
      <c r="L28" s="36"/>
    </row>
    <row r="29" spans="1:12" s="25" customFormat="1" ht="31.5" x14ac:dyDescent="0.25">
      <c r="A29" s="38" t="s">
        <v>206</v>
      </c>
      <c r="B29" s="44" t="s">
        <v>392</v>
      </c>
      <c r="C29" s="264" t="s">
        <v>482</v>
      </c>
      <c r="D29" s="264" t="s">
        <v>482</v>
      </c>
      <c r="E29" s="264" t="s">
        <v>482</v>
      </c>
      <c r="F29" s="264" t="s">
        <v>482</v>
      </c>
      <c r="G29" s="264" t="s">
        <v>482</v>
      </c>
      <c r="H29" s="264" t="s">
        <v>482</v>
      </c>
      <c r="I29" s="93"/>
      <c r="J29" s="93"/>
      <c r="K29" s="36"/>
      <c r="L29" s="36"/>
    </row>
    <row r="30" spans="1:12" s="25" customFormat="1" ht="31.5" x14ac:dyDescent="0.25">
      <c r="A30" s="38" t="s">
        <v>205</v>
      </c>
      <c r="B30" s="44" t="s">
        <v>394</v>
      </c>
      <c r="C30" s="264" t="s">
        <v>482</v>
      </c>
      <c r="D30" s="264" t="s">
        <v>482</v>
      </c>
      <c r="E30" s="264" t="s">
        <v>482</v>
      </c>
      <c r="F30" s="264" t="s">
        <v>482</v>
      </c>
      <c r="G30" s="264" t="s">
        <v>482</v>
      </c>
      <c r="H30" s="264" t="s">
        <v>482</v>
      </c>
      <c r="I30" s="93"/>
      <c r="J30" s="93"/>
      <c r="K30" s="36"/>
      <c r="L30" s="36"/>
    </row>
    <row r="31" spans="1:12" s="25" customFormat="1" ht="31.5" x14ac:dyDescent="0.25">
      <c r="A31" s="38" t="s">
        <v>204</v>
      </c>
      <c r="B31" s="37" t="s">
        <v>390</v>
      </c>
      <c r="C31" s="297">
        <v>45449</v>
      </c>
      <c r="D31" s="297">
        <v>45449</v>
      </c>
      <c r="E31" s="297">
        <v>45449</v>
      </c>
      <c r="F31" s="297">
        <v>45449</v>
      </c>
      <c r="G31" s="297">
        <v>45449</v>
      </c>
      <c r="H31" s="297">
        <v>45449</v>
      </c>
      <c r="I31" s="93">
        <v>100</v>
      </c>
      <c r="J31" s="93"/>
      <c r="K31" s="36"/>
      <c r="L31" s="36"/>
    </row>
    <row r="32" spans="1:12" s="25" customFormat="1" ht="31.5" x14ac:dyDescent="0.25">
      <c r="A32" s="38" t="s">
        <v>202</v>
      </c>
      <c r="B32" s="37" t="s">
        <v>395</v>
      </c>
      <c r="C32" s="297">
        <v>45540</v>
      </c>
      <c r="D32" s="297">
        <v>45540</v>
      </c>
      <c r="E32" s="43"/>
      <c r="F32" s="43"/>
      <c r="G32" s="297">
        <v>45540</v>
      </c>
      <c r="H32" s="297">
        <v>45540</v>
      </c>
      <c r="I32" s="264"/>
      <c r="J32" s="93"/>
      <c r="K32" s="36"/>
      <c r="L32" s="36"/>
    </row>
    <row r="33" spans="1:12" s="25" customFormat="1" ht="31.5" x14ac:dyDescent="0.25">
      <c r="A33" s="38" t="s">
        <v>406</v>
      </c>
      <c r="B33" s="37" t="s">
        <v>327</v>
      </c>
      <c r="C33" s="264" t="s">
        <v>482</v>
      </c>
      <c r="D33" s="264" t="s">
        <v>482</v>
      </c>
      <c r="E33" s="43"/>
      <c r="F33" s="43"/>
      <c r="G33" s="264" t="s">
        <v>482</v>
      </c>
      <c r="H33" s="264" t="s">
        <v>482</v>
      </c>
      <c r="I33" s="93"/>
      <c r="J33" s="93"/>
      <c r="K33" s="36"/>
      <c r="L33" s="36"/>
    </row>
    <row r="34" spans="1:12" s="25" customFormat="1" ht="47.25" x14ac:dyDescent="0.25">
      <c r="A34" s="38" t="s">
        <v>407</v>
      </c>
      <c r="B34" s="37" t="s">
        <v>399</v>
      </c>
      <c r="C34" s="264" t="s">
        <v>482</v>
      </c>
      <c r="D34" s="264" t="s">
        <v>482</v>
      </c>
      <c r="E34" s="42"/>
      <c r="F34" s="42"/>
      <c r="G34" s="264" t="s">
        <v>482</v>
      </c>
      <c r="H34" s="264" t="s">
        <v>482</v>
      </c>
      <c r="I34" s="93"/>
      <c r="J34" s="93"/>
      <c r="K34" s="42"/>
      <c r="L34" s="36"/>
    </row>
    <row r="35" spans="1:12" s="25" customFormat="1" x14ac:dyDescent="0.25">
      <c r="A35" s="38" t="s">
        <v>408</v>
      </c>
      <c r="B35" s="37" t="s">
        <v>203</v>
      </c>
      <c r="C35" s="297">
        <v>45540</v>
      </c>
      <c r="D35" s="297">
        <v>45657</v>
      </c>
      <c r="E35" s="42"/>
      <c r="F35" s="42"/>
      <c r="G35" s="297">
        <v>45540</v>
      </c>
      <c r="H35" s="297">
        <v>45657</v>
      </c>
      <c r="I35" s="93"/>
      <c r="J35" s="93"/>
      <c r="K35" s="42"/>
      <c r="L35" s="36"/>
    </row>
    <row r="36" spans="1:12" x14ac:dyDescent="0.25">
      <c r="A36" s="38" t="s">
        <v>409</v>
      </c>
      <c r="B36" s="37" t="s">
        <v>391</v>
      </c>
      <c r="C36" s="264" t="s">
        <v>482</v>
      </c>
      <c r="D36" s="264" t="s">
        <v>482</v>
      </c>
      <c r="E36" s="41"/>
      <c r="F36" s="40"/>
      <c r="G36" s="264" t="s">
        <v>482</v>
      </c>
      <c r="H36" s="264" t="s">
        <v>482</v>
      </c>
      <c r="I36" s="93"/>
      <c r="J36" s="93"/>
      <c r="K36" s="36"/>
      <c r="L36" s="36"/>
    </row>
    <row r="37" spans="1:12" x14ac:dyDescent="0.25">
      <c r="A37" s="38" t="s">
        <v>410</v>
      </c>
      <c r="B37" s="37" t="s">
        <v>201</v>
      </c>
      <c r="C37" s="297">
        <v>45540</v>
      </c>
      <c r="D37" s="297">
        <v>45540</v>
      </c>
      <c r="E37" s="41"/>
      <c r="F37" s="40"/>
      <c r="G37" s="297">
        <v>45540</v>
      </c>
      <c r="H37" s="297">
        <v>45540</v>
      </c>
      <c r="I37" s="264"/>
      <c r="J37" s="93"/>
      <c r="K37" s="36"/>
      <c r="L37" s="36"/>
    </row>
    <row r="38" spans="1:12" x14ac:dyDescent="0.25">
      <c r="A38" s="38" t="s">
        <v>411</v>
      </c>
      <c r="B38" s="39" t="s">
        <v>200</v>
      </c>
      <c r="C38" s="298"/>
      <c r="D38" s="298"/>
      <c r="E38" s="36"/>
      <c r="F38" s="36"/>
      <c r="G38" s="298"/>
      <c r="H38" s="298"/>
      <c r="I38" s="93"/>
      <c r="J38" s="93"/>
      <c r="K38" s="36"/>
      <c r="L38" s="36"/>
    </row>
    <row r="39" spans="1:12" ht="47.25" x14ac:dyDescent="0.25">
      <c r="A39" s="38">
        <v>2</v>
      </c>
      <c r="B39" s="37" t="s">
        <v>396</v>
      </c>
      <c r="C39" s="297">
        <v>45658</v>
      </c>
      <c r="D39" s="297">
        <v>45746</v>
      </c>
      <c r="E39" s="36"/>
      <c r="F39" s="36"/>
      <c r="G39" s="297">
        <v>45658</v>
      </c>
      <c r="H39" s="297">
        <v>45746</v>
      </c>
      <c r="I39" s="93"/>
      <c r="J39" s="93"/>
      <c r="K39" s="36"/>
      <c r="L39" s="36"/>
    </row>
    <row r="40" spans="1:12" x14ac:dyDescent="0.25">
      <c r="A40" s="38" t="s">
        <v>199</v>
      </c>
      <c r="B40" s="37" t="s">
        <v>398</v>
      </c>
      <c r="C40" s="264" t="s">
        <v>482</v>
      </c>
      <c r="D40" s="264" t="s">
        <v>482</v>
      </c>
      <c r="E40" s="36"/>
      <c r="F40" s="36"/>
      <c r="G40" s="264" t="s">
        <v>482</v>
      </c>
      <c r="H40" s="264" t="s">
        <v>482</v>
      </c>
      <c r="I40" s="93"/>
      <c r="J40" s="93"/>
      <c r="K40" s="36"/>
      <c r="L40" s="36"/>
    </row>
    <row r="41" spans="1:12" ht="31.5" x14ac:dyDescent="0.25">
      <c r="A41" s="38" t="s">
        <v>198</v>
      </c>
      <c r="B41" s="39" t="s">
        <v>478</v>
      </c>
      <c r="C41" s="298"/>
      <c r="D41" s="298"/>
      <c r="E41" s="36"/>
      <c r="F41" s="36"/>
      <c r="G41" s="298"/>
      <c r="H41" s="298"/>
      <c r="I41" s="93"/>
      <c r="J41" s="93"/>
      <c r="K41" s="36"/>
      <c r="L41" s="36"/>
    </row>
    <row r="42" spans="1:12" ht="31.5" x14ac:dyDescent="0.25">
      <c r="A42" s="38">
        <v>3</v>
      </c>
      <c r="B42" s="37" t="s">
        <v>397</v>
      </c>
      <c r="C42" s="264" t="s">
        <v>482</v>
      </c>
      <c r="D42" s="264" t="s">
        <v>482</v>
      </c>
      <c r="E42" s="36"/>
      <c r="F42" s="36"/>
      <c r="G42" s="264" t="s">
        <v>482</v>
      </c>
      <c r="H42" s="264" t="s">
        <v>482</v>
      </c>
      <c r="I42" s="93"/>
      <c r="J42" s="93"/>
      <c r="K42" s="36"/>
      <c r="L42" s="36"/>
    </row>
    <row r="43" spans="1:12" x14ac:dyDescent="0.25">
      <c r="A43" s="38" t="s">
        <v>197</v>
      </c>
      <c r="B43" s="37" t="s">
        <v>195</v>
      </c>
      <c r="C43" s="264" t="s">
        <v>482</v>
      </c>
      <c r="D43" s="264" t="s">
        <v>482</v>
      </c>
      <c r="E43" s="36"/>
      <c r="F43" s="36"/>
      <c r="G43" s="264" t="s">
        <v>482</v>
      </c>
      <c r="H43" s="264" t="s">
        <v>482</v>
      </c>
      <c r="I43" s="93"/>
      <c r="J43" s="93"/>
      <c r="K43" s="36"/>
      <c r="L43" s="36"/>
    </row>
    <row r="44" spans="1:12" x14ac:dyDescent="0.25">
      <c r="A44" s="38" t="s">
        <v>196</v>
      </c>
      <c r="B44" s="37" t="s">
        <v>193</v>
      </c>
      <c r="C44" s="297">
        <v>45746</v>
      </c>
      <c r="D44" s="297">
        <v>45930</v>
      </c>
      <c r="E44" s="36"/>
      <c r="F44" s="36"/>
      <c r="G44" s="297">
        <v>45746</v>
      </c>
      <c r="H44" s="297">
        <v>45930</v>
      </c>
      <c r="I44" s="93"/>
      <c r="J44" s="93"/>
      <c r="K44" s="36"/>
      <c r="L44" s="36"/>
    </row>
    <row r="45" spans="1:12" ht="63" x14ac:dyDescent="0.25">
      <c r="A45" s="38" t="s">
        <v>194</v>
      </c>
      <c r="B45" s="37" t="s">
        <v>402</v>
      </c>
      <c r="C45" s="264" t="s">
        <v>482</v>
      </c>
      <c r="D45" s="264" t="s">
        <v>482</v>
      </c>
      <c r="E45" s="36"/>
      <c r="F45" s="36"/>
      <c r="G45" s="264" t="s">
        <v>482</v>
      </c>
      <c r="H45" s="264" t="s">
        <v>482</v>
      </c>
      <c r="I45" s="93"/>
      <c r="J45" s="93"/>
      <c r="K45" s="36"/>
      <c r="L45" s="36"/>
    </row>
    <row r="46" spans="1:12" ht="110.25" x14ac:dyDescent="0.25">
      <c r="A46" s="38" t="s">
        <v>192</v>
      </c>
      <c r="B46" s="37" t="s">
        <v>400</v>
      </c>
      <c r="C46" s="264" t="s">
        <v>482</v>
      </c>
      <c r="D46" s="264" t="s">
        <v>482</v>
      </c>
      <c r="E46" s="36"/>
      <c r="F46" s="36"/>
      <c r="G46" s="264" t="s">
        <v>482</v>
      </c>
      <c r="H46" s="264" t="s">
        <v>482</v>
      </c>
      <c r="I46" s="93"/>
      <c r="J46" s="93"/>
      <c r="K46" s="36"/>
      <c r="L46" s="36"/>
    </row>
    <row r="47" spans="1:12" x14ac:dyDescent="0.25">
      <c r="A47" s="38" t="s">
        <v>190</v>
      </c>
      <c r="B47" s="37" t="s">
        <v>191</v>
      </c>
      <c r="C47" s="297">
        <v>45931</v>
      </c>
      <c r="D47" s="297">
        <v>46021</v>
      </c>
      <c r="E47" s="36"/>
      <c r="F47" s="36"/>
      <c r="G47" s="297">
        <v>45931</v>
      </c>
      <c r="H47" s="297">
        <v>46021</v>
      </c>
      <c r="I47" s="93"/>
      <c r="J47" s="93"/>
      <c r="K47" s="36"/>
      <c r="L47" s="36"/>
    </row>
    <row r="48" spans="1:12" x14ac:dyDescent="0.25">
      <c r="A48" s="38" t="s">
        <v>412</v>
      </c>
      <c r="B48" s="39" t="s">
        <v>189</v>
      </c>
      <c r="C48" s="298"/>
      <c r="D48" s="298"/>
      <c r="E48" s="36"/>
      <c r="F48" s="36"/>
      <c r="G48" s="298"/>
      <c r="H48" s="298"/>
      <c r="I48" s="93"/>
      <c r="J48" s="93"/>
      <c r="K48" s="36"/>
      <c r="L48" s="36"/>
    </row>
    <row r="49" spans="1:12" x14ac:dyDescent="0.25">
      <c r="A49" s="38">
        <v>4</v>
      </c>
      <c r="B49" s="37" t="s">
        <v>187</v>
      </c>
      <c r="C49" s="264" t="s">
        <v>482</v>
      </c>
      <c r="D49" s="264" t="s">
        <v>482</v>
      </c>
      <c r="E49" s="189"/>
      <c r="F49" s="189"/>
      <c r="G49" s="264" t="s">
        <v>482</v>
      </c>
      <c r="H49" s="264" t="s">
        <v>482</v>
      </c>
      <c r="I49" s="264"/>
      <c r="J49" s="264"/>
      <c r="K49" s="36"/>
      <c r="L49" s="36"/>
    </row>
    <row r="50" spans="1:12" ht="63" x14ac:dyDescent="0.25">
      <c r="A50" s="38" t="s">
        <v>188</v>
      </c>
      <c r="B50" s="37" t="s">
        <v>401</v>
      </c>
      <c r="C50" s="297">
        <v>45931</v>
      </c>
      <c r="D50" s="297">
        <v>46021</v>
      </c>
      <c r="E50" s="189"/>
      <c r="F50" s="189"/>
      <c r="G50" s="297">
        <v>45931</v>
      </c>
      <c r="H50" s="297">
        <v>46021</v>
      </c>
      <c r="I50" s="93"/>
      <c r="J50" s="93"/>
      <c r="K50" s="36"/>
      <c r="L50" s="36"/>
    </row>
    <row r="51" spans="1:12" ht="47.25" x14ac:dyDescent="0.25">
      <c r="A51" s="38" t="s">
        <v>186</v>
      </c>
      <c r="B51" s="37" t="s">
        <v>403</v>
      </c>
      <c r="C51" s="264" t="s">
        <v>482</v>
      </c>
      <c r="D51" s="264" t="s">
        <v>482</v>
      </c>
      <c r="E51" s="36"/>
      <c r="F51" s="36"/>
      <c r="G51" s="264" t="s">
        <v>482</v>
      </c>
      <c r="H51" s="264" t="s">
        <v>482</v>
      </c>
      <c r="I51" s="93"/>
      <c r="J51" s="93"/>
      <c r="K51" s="36"/>
      <c r="L51" s="36"/>
    </row>
    <row r="52" spans="1:12" ht="47.25" x14ac:dyDescent="0.25">
      <c r="A52" s="38" t="s">
        <v>184</v>
      </c>
      <c r="B52" s="37" t="s">
        <v>185</v>
      </c>
      <c r="C52" s="264" t="s">
        <v>482</v>
      </c>
      <c r="D52" s="264" t="s">
        <v>482</v>
      </c>
      <c r="E52" s="36"/>
      <c r="F52" s="36"/>
      <c r="G52" s="264" t="s">
        <v>482</v>
      </c>
      <c r="H52" s="264" t="s">
        <v>482</v>
      </c>
      <c r="I52" s="93"/>
      <c r="J52" s="93"/>
      <c r="K52" s="36"/>
      <c r="L52" s="36"/>
    </row>
    <row r="53" spans="1:12" ht="31.5" x14ac:dyDescent="0.25">
      <c r="A53" s="38" t="s">
        <v>182</v>
      </c>
      <c r="B53" s="83" t="s">
        <v>404</v>
      </c>
      <c r="C53" s="297">
        <v>45931</v>
      </c>
      <c r="D53" s="297">
        <v>46021</v>
      </c>
      <c r="E53" s="189"/>
      <c r="F53" s="189"/>
      <c r="G53" s="297">
        <v>45931</v>
      </c>
      <c r="H53" s="297">
        <v>46021</v>
      </c>
      <c r="I53" s="264"/>
      <c r="J53" s="264"/>
      <c r="K53" s="36"/>
      <c r="L53" s="36"/>
    </row>
    <row r="54" spans="1:12" ht="31.5" x14ac:dyDescent="0.25">
      <c r="A54" s="38" t="s">
        <v>405</v>
      </c>
      <c r="B54" s="37" t="s">
        <v>183</v>
      </c>
      <c r="C54" s="264" t="s">
        <v>482</v>
      </c>
      <c r="D54" s="264" t="s">
        <v>482</v>
      </c>
      <c r="E54" s="36"/>
      <c r="F54" s="36"/>
      <c r="G54" s="264" t="s">
        <v>482</v>
      </c>
      <c r="H54" s="264" t="s">
        <v>482</v>
      </c>
      <c r="I54" s="93"/>
      <c r="J54" s="93"/>
      <c r="K54" s="36"/>
      <c r="L54" s="3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2025-04-21T08:14:34Z</dcterms:modified>
</cp:coreProperties>
</file>